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SornborN\Desktop\desktop\"/>
    </mc:Choice>
  </mc:AlternateContent>
  <xr:revisionPtr revIDLastSave="0" documentId="8_{C75B0758-1416-4741-9348-0AB07CE2F31B}" xr6:coauthVersionLast="47" xr6:coauthVersionMax="47" xr10:uidLastSave="{00000000-0000-0000-0000-000000000000}"/>
  <bookViews>
    <workbookView xWindow="28680" yWindow="-120" windowWidth="29040" windowHeight="15720" xr2:uid="{7C29790B-0AED-49B1-8864-3B217B786AF7}"/>
  </bookViews>
  <sheets>
    <sheet name="Instructions" sheetId="8" r:id="rId1"/>
    <sheet name="comparison" sheetId="4" r:id="rId2"/>
    <sheet name="factory 64" sheetId="1" r:id="rId3"/>
    <sheet name="hemi" sheetId="5" r:id="rId4"/>
    <sheet name="test 1" sheetId="2" r:id="rId5"/>
    <sheet name="test 2" sheetId="3" r:id="rId6"/>
    <sheet name="rv" sheetId="6" r:id="rId7"/>
  </sheets>
  <calcPr calcId="191029" iterate="1" iterateDelta="9.9999999999999995E-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4" l="1"/>
  <c r="N3" i="4"/>
  <c r="C54" i="6"/>
  <c r="C55" i="6" s="1"/>
  <c r="C56" i="6" s="1"/>
  <c r="C52" i="6"/>
  <c r="I49" i="6"/>
  <c r="N49" i="6" s="1"/>
  <c r="I40" i="6"/>
  <c r="N40" i="6" s="1"/>
  <c r="C40" i="6"/>
  <c r="C41" i="6" s="1"/>
  <c r="C39" i="6"/>
  <c r="C37" i="6"/>
  <c r="I36" i="6"/>
  <c r="D24" i="6"/>
  <c r="D19" i="6"/>
  <c r="F11" i="6"/>
  <c r="F10" i="6"/>
  <c r="D7" i="6"/>
  <c r="F8" i="6" s="1"/>
  <c r="F6" i="6"/>
  <c r="E3" i="6"/>
  <c r="F3" i="6" s="1"/>
  <c r="H3" i="6" s="1"/>
  <c r="I31" i="6" s="1"/>
  <c r="I61" i="5"/>
  <c r="I59" i="5"/>
  <c r="I56" i="5"/>
  <c r="C54" i="5"/>
  <c r="I53" i="5"/>
  <c r="I52" i="5"/>
  <c r="C52" i="5"/>
  <c r="K49" i="5"/>
  <c r="I49" i="5"/>
  <c r="I47" i="5"/>
  <c r="I45" i="5"/>
  <c r="I42" i="5"/>
  <c r="I40" i="5"/>
  <c r="C39" i="5"/>
  <c r="I38" i="5"/>
  <c r="C37" i="5"/>
  <c r="I35" i="5"/>
  <c r="I33" i="5"/>
  <c r="I31" i="5"/>
  <c r="I29" i="5"/>
  <c r="I26" i="5"/>
  <c r="D24" i="5"/>
  <c r="I22" i="5"/>
  <c r="I21" i="5"/>
  <c r="I19" i="5"/>
  <c r="D19" i="5"/>
  <c r="I18" i="5"/>
  <c r="I17" i="5"/>
  <c r="I16" i="5"/>
  <c r="I14" i="5"/>
  <c r="I12" i="5"/>
  <c r="F11" i="5"/>
  <c r="F10" i="5"/>
  <c r="D7" i="5"/>
  <c r="F8" i="5" s="1"/>
  <c r="F6" i="5"/>
  <c r="E3" i="5"/>
  <c r="F3" i="5" s="1"/>
  <c r="H3" i="5" s="1"/>
  <c r="I24" i="5" s="1"/>
  <c r="I61" i="3"/>
  <c r="I59" i="3"/>
  <c r="I57" i="3"/>
  <c r="N57" i="3" s="1"/>
  <c r="I56" i="3"/>
  <c r="C54" i="3"/>
  <c r="I53" i="3"/>
  <c r="N53" i="3" s="1"/>
  <c r="C52" i="3"/>
  <c r="I50" i="3"/>
  <c r="I49" i="3"/>
  <c r="I47" i="3"/>
  <c r="I45" i="3"/>
  <c r="I43" i="3"/>
  <c r="N43" i="3" s="1"/>
  <c r="I42" i="3"/>
  <c r="I39" i="3"/>
  <c r="N39" i="3" s="1"/>
  <c r="C39" i="3"/>
  <c r="C40" i="3" s="1"/>
  <c r="C37" i="3"/>
  <c r="I36" i="3"/>
  <c r="I35" i="3"/>
  <c r="N35" i="3" s="1"/>
  <c r="I33" i="3"/>
  <c r="I31" i="3"/>
  <c r="I29" i="3"/>
  <c r="N29" i="3" s="1"/>
  <c r="N28" i="3"/>
  <c r="I28" i="3"/>
  <c r="I25" i="3"/>
  <c r="N25" i="3" s="1"/>
  <c r="D24" i="3"/>
  <c r="I22" i="3"/>
  <c r="N22" i="3" s="1"/>
  <c r="I19" i="3"/>
  <c r="D19" i="3"/>
  <c r="I16" i="3"/>
  <c r="N16" i="3" s="1"/>
  <c r="I13" i="3"/>
  <c r="N13" i="3" s="1"/>
  <c r="I12" i="3"/>
  <c r="N12" i="3" s="1"/>
  <c r="F11" i="3"/>
  <c r="F10" i="3"/>
  <c r="D7" i="3"/>
  <c r="F8" i="3" s="1"/>
  <c r="K45" i="3" s="1"/>
  <c r="F6" i="3"/>
  <c r="J45" i="3" s="1"/>
  <c r="E3" i="3"/>
  <c r="F3" i="3" s="1"/>
  <c r="H3" i="3" s="1"/>
  <c r="C54" i="2"/>
  <c r="I52" i="2"/>
  <c r="C52" i="2"/>
  <c r="I45" i="2"/>
  <c r="I40" i="2"/>
  <c r="N40" i="2" s="1"/>
  <c r="C40" i="2"/>
  <c r="C41" i="2" s="1"/>
  <c r="C39" i="2"/>
  <c r="C37" i="2"/>
  <c r="D24" i="2"/>
  <c r="I19" i="2"/>
  <c r="J19" i="2" s="1"/>
  <c r="D19" i="2"/>
  <c r="I14" i="2"/>
  <c r="F11" i="2"/>
  <c r="F10" i="2"/>
  <c r="D7" i="2"/>
  <c r="F8" i="2" s="1"/>
  <c r="F6" i="2"/>
  <c r="E3" i="2"/>
  <c r="F3" i="2" s="1"/>
  <c r="H3" i="2" s="1"/>
  <c r="I35" i="2" s="1"/>
  <c r="C54" i="1"/>
  <c r="C52" i="1"/>
  <c r="D19" i="1"/>
  <c r="D24" i="1"/>
  <c r="F10" i="1"/>
  <c r="D7" i="1"/>
  <c r="D6" i="1"/>
  <c r="B6" i="4" l="1"/>
  <c r="C6" i="4" s="1"/>
  <c r="B28" i="4"/>
  <c r="C28" i="4" s="1"/>
  <c r="B24" i="4"/>
  <c r="C24" i="4" s="1"/>
  <c r="B27" i="4"/>
  <c r="C27" i="4" s="1"/>
  <c r="B26" i="4"/>
  <c r="C26" i="4" s="1"/>
  <c r="B25" i="4"/>
  <c r="C25" i="4" s="1"/>
  <c r="B53" i="4"/>
  <c r="D53" i="4" s="1"/>
  <c r="B52" i="4"/>
  <c r="D52" i="4" s="1"/>
  <c r="B51" i="4"/>
  <c r="D51" i="4" s="1"/>
  <c r="B50" i="4"/>
  <c r="D50" i="4" s="1"/>
  <c r="B49" i="4"/>
  <c r="D49" i="4" s="1"/>
  <c r="B48" i="4"/>
  <c r="D48" i="4" s="1"/>
  <c r="B47" i="4"/>
  <c r="D47" i="4" s="1"/>
  <c r="B37" i="4"/>
  <c r="B36" i="4"/>
  <c r="D36" i="4" s="1"/>
  <c r="B29" i="4"/>
  <c r="D29" i="4" s="1"/>
  <c r="B13" i="4"/>
  <c r="C13" i="4" s="1"/>
  <c r="B12" i="4"/>
  <c r="C12" i="4" s="1"/>
  <c r="B23" i="4"/>
  <c r="D23" i="4" s="1"/>
  <c r="B5" i="4"/>
  <c r="C5" i="4" s="1"/>
  <c r="B46" i="4"/>
  <c r="D46" i="4" s="1"/>
  <c r="B22" i="4"/>
  <c r="C22" i="4" s="1"/>
  <c r="B45" i="4"/>
  <c r="D45" i="4" s="1"/>
  <c r="B21" i="4"/>
  <c r="C21" i="4" s="1"/>
  <c r="B44" i="4"/>
  <c r="D44" i="4" s="1"/>
  <c r="B20" i="4"/>
  <c r="C20" i="4" s="1"/>
  <c r="B43" i="4"/>
  <c r="D43" i="4" s="1"/>
  <c r="B19" i="4"/>
  <c r="C19" i="4" s="1"/>
  <c r="B42" i="4"/>
  <c r="D42" i="4" s="1"/>
  <c r="B18" i="4"/>
  <c r="C18" i="4" s="1"/>
  <c r="B41" i="4"/>
  <c r="D41" i="4" s="1"/>
  <c r="B17" i="4"/>
  <c r="C17" i="4" s="1"/>
  <c r="B40" i="4"/>
  <c r="D40" i="4" s="1"/>
  <c r="B16" i="4"/>
  <c r="C16" i="4" s="1"/>
  <c r="B39" i="4"/>
  <c r="D39" i="4" s="1"/>
  <c r="B15" i="4"/>
  <c r="C15" i="4" s="1"/>
  <c r="B38" i="4"/>
  <c r="B14" i="4"/>
  <c r="C14" i="4" s="1"/>
  <c r="B35" i="4"/>
  <c r="D35" i="4" s="1"/>
  <c r="B11" i="4"/>
  <c r="C11" i="4" s="1"/>
  <c r="B34" i="4"/>
  <c r="D34" i="4" s="1"/>
  <c r="B10" i="4"/>
  <c r="C10" i="4" s="1"/>
  <c r="B33" i="4"/>
  <c r="D33" i="4" s="1"/>
  <c r="B9" i="4"/>
  <c r="C9" i="4" s="1"/>
  <c r="B32" i="4"/>
  <c r="D32" i="4" s="1"/>
  <c r="B8" i="4"/>
  <c r="C8" i="4" s="1"/>
  <c r="B4" i="4"/>
  <c r="C4" i="4" s="1"/>
  <c r="B31" i="4"/>
  <c r="D31" i="4" s="1"/>
  <c r="B7" i="4"/>
  <c r="C7" i="4" s="1"/>
  <c r="B54" i="4"/>
  <c r="D54" i="4" s="1"/>
  <c r="B30" i="4"/>
  <c r="D30" i="4" s="1"/>
  <c r="C30" i="4"/>
  <c r="C40" i="5"/>
  <c r="J52" i="6"/>
  <c r="N31" i="6"/>
  <c r="K31" i="6"/>
  <c r="K49" i="6"/>
  <c r="I28" i="6"/>
  <c r="J36" i="6"/>
  <c r="K40" i="6"/>
  <c r="I19" i="6"/>
  <c r="I54" i="6"/>
  <c r="J54" i="6"/>
  <c r="I24" i="6"/>
  <c r="J24" i="6"/>
  <c r="I50" i="6"/>
  <c r="J50" i="6" s="1"/>
  <c r="I21" i="6"/>
  <c r="I38" i="6"/>
  <c r="J38" i="6" s="1"/>
  <c r="I47" i="6"/>
  <c r="J61" i="6"/>
  <c r="I45" i="6"/>
  <c r="J49" i="6"/>
  <c r="J40" i="6"/>
  <c r="I33" i="6"/>
  <c r="I16" i="6"/>
  <c r="J33" i="6"/>
  <c r="I56" i="6"/>
  <c r="J56" i="6"/>
  <c r="I35" i="6"/>
  <c r="I52" i="6"/>
  <c r="J14" i="6"/>
  <c r="K36" i="6"/>
  <c r="N36" i="6"/>
  <c r="J11" i="6"/>
  <c r="I42" i="6"/>
  <c r="J42" i="6" s="1"/>
  <c r="I12" i="6"/>
  <c r="J12" i="6" s="1"/>
  <c r="I61" i="6"/>
  <c r="J28" i="6"/>
  <c r="I59" i="6"/>
  <c r="J16" i="6"/>
  <c r="J30" i="6"/>
  <c r="J21" i="6"/>
  <c r="J47" i="6"/>
  <c r="I17" i="6"/>
  <c r="I26" i="6"/>
  <c r="J26" i="6" s="1"/>
  <c r="I23" i="6"/>
  <c r="J22" i="6"/>
  <c r="J51" i="6"/>
  <c r="J20" i="6"/>
  <c r="J34" i="6"/>
  <c r="J41" i="6"/>
  <c r="J27" i="6"/>
  <c r="I58" i="6"/>
  <c r="I44" i="6"/>
  <c r="I30" i="6"/>
  <c r="I11" i="6"/>
  <c r="I51" i="6"/>
  <c r="N51" i="6" s="1"/>
  <c r="I25" i="6"/>
  <c r="N25" i="6" s="1"/>
  <c r="I18" i="6"/>
  <c r="N18" i="6" s="1"/>
  <c r="I29" i="6"/>
  <c r="K29" i="6" s="1"/>
  <c r="I37" i="6"/>
  <c r="J37" i="6" s="1"/>
  <c r="I57" i="6"/>
  <c r="K57" i="6" s="1"/>
  <c r="I43" i="6"/>
  <c r="K43" i="6" s="1"/>
  <c r="I60" i="6"/>
  <c r="N60" i="6" s="1"/>
  <c r="I46" i="6"/>
  <c r="N46" i="6" s="1"/>
  <c r="I39" i="6"/>
  <c r="N39" i="6" s="1"/>
  <c r="I32" i="6"/>
  <c r="N32" i="6" s="1"/>
  <c r="I13" i="6"/>
  <c r="N13" i="6" s="1"/>
  <c r="I55" i="6"/>
  <c r="J55" i="6" s="1"/>
  <c r="I48" i="6"/>
  <c r="N48" i="6" s="1"/>
  <c r="I53" i="6"/>
  <c r="K53" i="6" s="1"/>
  <c r="I20" i="6"/>
  <c r="I41" i="6"/>
  <c r="I27" i="6"/>
  <c r="N27" i="6" s="1"/>
  <c r="I62" i="6"/>
  <c r="N62" i="6" s="1"/>
  <c r="I34" i="6"/>
  <c r="N34" i="6" s="1"/>
  <c r="I15" i="6"/>
  <c r="N15" i="6" s="1"/>
  <c r="I22" i="6"/>
  <c r="I14" i="6"/>
  <c r="J23" i="6"/>
  <c r="J31" i="6"/>
  <c r="J58" i="6"/>
  <c r="K22" i="6"/>
  <c r="K15" i="6"/>
  <c r="K62" i="6"/>
  <c r="N29" i="6"/>
  <c r="N43" i="6"/>
  <c r="N57" i="6"/>
  <c r="K34" i="6"/>
  <c r="N22" i="6"/>
  <c r="K27" i="6"/>
  <c r="K41" i="6"/>
  <c r="N41" i="6"/>
  <c r="K20" i="6"/>
  <c r="N20" i="6"/>
  <c r="K25" i="6"/>
  <c r="K14" i="2"/>
  <c r="J33" i="3"/>
  <c r="L33" i="3" s="1"/>
  <c r="J36" i="3"/>
  <c r="L36" i="3" s="1"/>
  <c r="K28" i="3"/>
  <c r="K31" i="3"/>
  <c r="J53" i="3"/>
  <c r="L53" i="3" s="1"/>
  <c r="J56" i="3"/>
  <c r="L56" i="3" s="1"/>
  <c r="J28" i="3"/>
  <c r="L28" i="3" s="1"/>
  <c r="J61" i="3"/>
  <c r="L61" i="3" s="1"/>
  <c r="M61" i="3" s="1"/>
  <c r="J59" i="3"/>
  <c r="L59" i="3" s="1"/>
  <c r="J18" i="5"/>
  <c r="J46" i="5"/>
  <c r="J39" i="5"/>
  <c r="J32" i="5"/>
  <c r="J13" i="5"/>
  <c r="J53" i="5"/>
  <c r="J55" i="5"/>
  <c r="J62" i="5"/>
  <c r="J48" i="5"/>
  <c r="J34" i="5"/>
  <c r="J15" i="5"/>
  <c r="J22" i="5"/>
  <c r="J21" i="5"/>
  <c r="J17" i="5"/>
  <c r="J47" i="5"/>
  <c r="J24" i="5"/>
  <c r="J61" i="5"/>
  <c r="J31" i="5"/>
  <c r="K37" i="5"/>
  <c r="K51" i="5"/>
  <c r="K25" i="5"/>
  <c r="K18" i="5"/>
  <c r="K46" i="5"/>
  <c r="K39" i="5"/>
  <c r="K32" i="5"/>
  <c r="K53" i="5"/>
  <c r="K41" i="5"/>
  <c r="K27" i="5"/>
  <c r="K62" i="5"/>
  <c r="K48" i="5"/>
  <c r="K34" i="5"/>
  <c r="K22" i="5"/>
  <c r="K29" i="5"/>
  <c r="K47" i="5"/>
  <c r="K24" i="5"/>
  <c r="K58" i="5"/>
  <c r="K61" i="5"/>
  <c r="K31" i="5"/>
  <c r="K42" i="5"/>
  <c r="K35" i="5"/>
  <c r="J26" i="5"/>
  <c r="N49" i="5"/>
  <c r="J33" i="5"/>
  <c r="N44" i="5"/>
  <c r="N51" i="5"/>
  <c r="N21" i="5"/>
  <c r="J38" i="5"/>
  <c r="N26" i="5"/>
  <c r="K38" i="5"/>
  <c r="K16" i="5"/>
  <c r="K17" i="5"/>
  <c r="K40" i="5"/>
  <c r="K45" i="5"/>
  <c r="J52" i="5"/>
  <c r="J12" i="5"/>
  <c r="J59" i="5"/>
  <c r="K12" i="5"/>
  <c r="K59" i="5"/>
  <c r="N23" i="5"/>
  <c r="N47" i="5"/>
  <c r="J14" i="5"/>
  <c r="J41" i="5"/>
  <c r="N59" i="5"/>
  <c r="K14" i="5"/>
  <c r="N30" i="5"/>
  <c r="C41" i="5"/>
  <c r="K21" i="5"/>
  <c r="N53" i="5"/>
  <c r="N22" i="5"/>
  <c r="N36" i="5"/>
  <c r="N24" i="5"/>
  <c r="N17" i="5"/>
  <c r="N61" i="5"/>
  <c r="N31" i="5"/>
  <c r="N42" i="5"/>
  <c r="N35" i="5"/>
  <c r="N38" i="5"/>
  <c r="N16" i="5"/>
  <c r="N12" i="5"/>
  <c r="N19" i="5"/>
  <c r="N45" i="5"/>
  <c r="K26" i="5"/>
  <c r="J56" i="5"/>
  <c r="K56" i="5"/>
  <c r="K11" i="5"/>
  <c r="K33" i="5"/>
  <c r="J16" i="5"/>
  <c r="N56" i="5"/>
  <c r="N11" i="5"/>
  <c r="N33" i="5"/>
  <c r="J40" i="5"/>
  <c r="J45" i="5"/>
  <c r="K52" i="5"/>
  <c r="K23" i="5"/>
  <c r="J29" i="5"/>
  <c r="N40" i="5"/>
  <c r="N18" i="5"/>
  <c r="N29" i="5"/>
  <c r="J35" i="5"/>
  <c r="N52" i="5"/>
  <c r="K30" i="5"/>
  <c r="N14" i="5"/>
  <c r="J19" i="5"/>
  <c r="J42" i="5"/>
  <c r="K19" i="5"/>
  <c r="N37" i="5"/>
  <c r="J49" i="5"/>
  <c r="K55" i="5"/>
  <c r="C55" i="5"/>
  <c r="C56" i="5" s="1"/>
  <c r="I57" i="5"/>
  <c r="K57" i="5" s="1"/>
  <c r="I20" i="5"/>
  <c r="K20" i="5" s="1"/>
  <c r="I28" i="5"/>
  <c r="N28" i="5" s="1"/>
  <c r="I50" i="5"/>
  <c r="J50" i="5" s="1"/>
  <c r="I54" i="5"/>
  <c r="N54" i="5" s="1"/>
  <c r="I23" i="5"/>
  <c r="J23" i="5" s="1"/>
  <c r="I58" i="5"/>
  <c r="N58" i="5" s="1"/>
  <c r="I44" i="5"/>
  <c r="K44" i="5" s="1"/>
  <c r="I30" i="5"/>
  <c r="J30" i="5" s="1"/>
  <c r="I11" i="5"/>
  <c r="J11" i="5" s="1"/>
  <c r="I37" i="5"/>
  <c r="J37" i="5" s="1"/>
  <c r="I51" i="5"/>
  <c r="J51" i="5" s="1"/>
  <c r="I25" i="5"/>
  <c r="N25" i="5" s="1"/>
  <c r="I60" i="5"/>
  <c r="N60" i="5" s="1"/>
  <c r="I46" i="5"/>
  <c r="N46" i="5" s="1"/>
  <c r="I39" i="5"/>
  <c r="N39" i="5" s="1"/>
  <c r="I32" i="5"/>
  <c r="N32" i="5" s="1"/>
  <c r="I13" i="5"/>
  <c r="N13" i="5" s="1"/>
  <c r="I41" i="5"/>
  <c r="N41" i="5" s="1"/>
  <c r="I27" i="5"/>
  <c r="N27" i="5" s="1"/>
  <c r="I55" i="5"/>
  <c r="N55" i="5" s="1"/>
  <c r="I62" i="5"/>
  <c r="N62" i="5" s="1"/>
  <c r="I48" i="5"/>
  <c r="N48" i="5" s="1"/>
  <c r="I34" i="5"/>
  <c r="N34" i="5" s="1"/>
  <c r="I15" i="5"/>
  <c r="K15" i="5" s="1"/>
  <c r="I36" i="5"/>
  <c r="J36" i="5" s="1"/>
  <c r="I43" i="5"/>
  <c r="N43" i="5" s="1"/>
  <c r="K53" i="3"/>
  <c r="J42" i="3"/>
  <c r="L42" i="3" s="1"/>
  <c r="M28" i="3"/>
  <c r="O28" i="3" s="1"/>
  <c r="P28" i="3" s="1"/>
  <c r="Q28" i="3" s="1"/>
  <c r="R28" i="3" s="1"/>
  <c r="J47" i="3"/>
  <c r="L47" i="3" s="1"/>
  <c r="J50" i="3"/>
  <c r="L50" i="3" s="1"/>
  <c r="J19" i="3"/>
  <c r="L19" i="3" s="1"/>
  <c r="K49" i="3"/>
  <c r="J49" i="3"/>
  <c r="K56" i="3"/>
  <c r="N49" i="3"/>
  <c r="K11" i="3"/>
  <c r="J25" i="3"/>
  <c r="K25" i="3"/>
  <c r="J35" i="3"/>
  <c r="K35" i="3"/>
  <c r="K42" i="3"/>
  <c r="K59" i="3"/>
  <c r="L45" i="3"/>
  <c r="M45" i="3" s="1"/>
  <c r="O45" i="3" s="1"/>
  <c r="P45" i="3" s="1"/>
  <c r="Q45" i="3" s="1"/>
  <c r="R45" i="3" s="1"/>
  <c r="J31" i="3"/>
  <c r="J39" i="3"/>
  <c r="K39" i="3"/>
  <c r="J41" i="3"/>
  <c r="K48" i="3"/>
  <c r="K34" i="3"/>
  <c r="K15" i="3"/>
  <c r="K22" i="3"/>
  <c r="K57" i="3"/>
  <c r="K43" i="3"/>
  <c r="K29" i="3"/>
  <c r="K40" i="3"/>
  <c r="K23" i="3"/>
  <c r="K12" i="3"/>
  <c r="K58" i="3"/>
  <c r="K51" i="3"/>
  <c r="K47" i="3"/>
  <c r="K36" i="3"/>
  <c r="K13" i="3"/>
  <c r="K50" i="3"/>
  <c r="K55" i="3"/>
  <c r="K27" i="3"/>
  <c r="K20" i="3"/>
  <c r="K61" i="3"/>
  <c r="K33" i="3"/>
  <c r="K19" i="3"/>
  <c r="K16" i="3"/>
  <c r="J16" i="3"/>
  <c r="J13" i="3"/>
  <c r="I41" i="3"/>
  <c r="N41" i="3" s="1"/>
  <c r="I27" i="3"/>
  <c r="I55" i="3"/>
  <c r="I62" i="3"/>
  <c r="N62" i="3" s="1"/>
  <c r="I48" i="3"/>
  <c r="N48" i="3" s="1"/>
  <c r="I34" i="3"/>
  <c r="N34" i="3" s="1"/>
  <c r="I15" i="3"/>
  <c r="N15" i="3" s="1"/>
  <c r="I60" i="3"/>
  <c r="N60" i="3" s="1"/>
  <c r="I46" i="3"/>
  <c r="I32" i="3"/>
  <c r="I26" i="3"/>
  <c r="N26" i="3" s="1"/>
  <c r="I18" i="3"/>
  <c r="N18" i="3" s="1"/>
  <c r="I40" i="3"/>
  <c r="N40" i="3" s="1"/>
  <c r="I54" i="3"/>
  <c r="N54" i="3" s="1"/>
  <c r="N19" i="3"/>
  <c r="I30" i="3"/>
  <c r="J30" i="3" s="1"/>
  <c r="I23" i="3"/>
  <c r="N23" i="3" s="1"/>
  <c r="I44" i="3"/>
  <c r="K44" i="3" s="1"/>
  <c r="I51" i="3"/>
  <c r="I58" i="3"/>
  <c r="C41" i="3"/>
  <c r="J51" i="3"/>
  <c r="N33" i="3"/>
  <c r="N47" i="3"/>
  <c r="N61" i="3"/>
  <c r="I14" i="3"/>
  <c r="N14" i="3" s="1"/>
  <c r="J55" i="3"/>
  <c r="J62" i="3"/>
  <c r="J48" i="3"/>
  <c r="J34" i="3"/>
  <c r="J15" i="3"/>
  <c r="J22" i="3"/>
  <c r="J57" i="3"/>
  <c r="J43" i="3"/>
  <c r="J29" i="3"/>
  <c r="J60" i="3"/>
  <c r="J46" i="3"/>
  <c r="J12" i="3"/>
  <c r="I20" i="3"/>
  <c r="N20" i="3" s="1"/>
  <c r="J58" i="3"/>
  <c r="J27" i="3"/>
  <c r="I37" i="3"/>
  <c r="K37" i="3" s="1"/>
  <c r="J37" i="3"/>
  <c r="N50" i="3"/>
  <c r="N36" i="3"/>
  <c r="N17" i="3"/>
  <c r="N59" i="3"/>
  <c r="N45" i="3"/>
  <c r="N31" i="3"/>
  <c r="N37" i="3"/>
  <c r="N51" i="3"/>
  <c r="N56" i="3"/>
  <c r="N42" i="3"/>
  <c r="I17" i="3"/>
  <c r="K17" i="3" s="1"/>
  <c r="J17" i="3"/>
  <c r="N58" i="3"/>
  <c r="I11" i="3"/>
  <c r="N11" i="3" s="1"/>
  <c r="N27" i="3"/>
  <c r="I52" i="3"/>
  <c r="N52" i="3" s="1"/>
  <c r="J11" i="3"/>
  <c r="I21" i="3"/>
  <c r="I24" i="3"/>
  <c r="N24" i="3" s="1"/>
  <c r="I38" i="3"/>
  <c r="J52" i="3"/>
  <c r="N55" i="3"/>
  <c r="C55" i="3"/>
  <c r="C56" i="3" s="1"/>
  <c r="L19" i="2"/>
  <c r="N45" i="2"/>
  <c r="K45" i="2"/>
  <c r="K35" i="2"/>
  <c r="N35" i="2"/>
  <c r="J40" i="2"/>
  <c r="K40" i="2"/>
  <c r="K52" i="2"/>
  <c r="N52" i="2"/>
  <c r="J52" i="2"/>
  <c r="I42" i="2"/>
  <c r="N14" i="2"/>
  <c r="I31" i="2"/>
  <c r="J42" i="2"/>
  <c r="I21" i="2"/>
  <c r="C55" i="2"/>
  <c r="C56" i="2" s="1"/>
  <c r="J11" i="2"/>
  <c r="J21" i="2"/>
  <c r="I54" i="2"/>
  <c r="J54" i="2"/>
  <c r="I38" i="2"/>
  <c r="I23" i="2"/>
  <c r="I28" i="2"/>
  <c r="J38" i="2"/>
  <c r="J23" i="2"/>
  <c r="J28" i="2"/>
  <c r="I61" i="2"/>
  <c r="J14" i="2"/>
  <c r="I47" i="2"/>
  <c r="J47" i="2"/>
  <c r="K51" i="2"/>
  <c r="N53" i="2"/>
  <c r="I16" i="2"/>
  <c r="I26" i="2"/>
  <c r="J26" i="2"/>
  <c r="I49" i="2"/>
  <c r="I59" i="2"/>
  <c r="J59" i="2" s="1"/>
  <c r="I33" i="2"/>
  <c r="I56" i="2"/>
  <c r="I12" i="2"/>
  <c r="N19" i="2"/>
  <c r="K19" i="2"/>
  <c r="I58" i="2"/>
  <c r="I44" i="2"/>
  <c r="J44" i="2" s="1"/>
  <c r="I30" i="2"/>
  <c r="I11" i="2"/>
  <c r="I29" i="2"/>
  <c r="J29" i="2" s="1"/>
  <c r="I50" i="2"/>
  <c r="I36" i="2"/>
  <c r="I17" i="2"/>
  <c r="I37" i="2"/>
  <c r="I18" i="2"/>
  <c r="N18" i="2" s="1"/>
  <c r="I27" i="2"/>
  <c r="J27" i="2" s="1"/>
  <c r="I55" i="2"/>
  <c r="J55" i="2" s="1"/>
  <c r="I62" i="2"/>
  <c r="I15" i="2"/>
  <c r="I57" i="2"/>
  <c r="J57" i="2" s="1"/>
  <c r="I43" i="2"/>
  <c r="I24" i="2"/>
  <c r="I51" i="2"/>
  <c r="N51" i="2" s="1"/>
  <c r="I25" i="2"/>
  <c r="N25" i="2" s="1"/>
  <c r="I41" i="2"/>
  <c r="N41" i="2" s="1"/>
  <c r="I48" i="2"/>
  <c r="I60" i="2"/>
  <c r="N60" i="2" s="1"/>
  <c r="I46" i="2"/>
  <c r="N46" i="2" s="1"/>
  <c r="I39" i="2"/>
  <c r="N39" i="2" s="1"/>
  <c r="I32" i="2"/>
  <c r="N32" i="2" s="1"/>
  <c r="I13" i="2"/>
  <c r="N13" i="2" s="1"/>
  <c r="I53" i="2"/>
  <c r="I20" i="2"/>
  <c r="N20" i="2" s="1"/>
  <c r="I34" i="2"/>
  <c r="I22" i="2"/>
  <c r="K22" i="2" s="1"/>
  <c r="J18" i="2"/>
  <c r="J34" i="2"/>
  <c r="J15" i="2"/>
  <c r="J31" i="2"/>
  <c r="J48" i="2"/>
  <c r="J43" i="2"/>
  <c r="J45" i="2"/>
  <c r="J53" i="2"/>
  <c r="J20" i="2"/>
  <c r="J17" i="2"/>
  <c r="J12" i="2"/>
  <c r="J35" i="2"/>
  <c r="K55" i="2"/>
  <c r="N22" i="2"/>
  <c r="K27" i="2"/>
  <c r="K41" i="2"/>
  <c r="K46" i="2"/>
  <c r="N55" i="2"/>
  <c r="K60" i="2"/>
  <c r="K20" i="2"/>
  <c r="K53" i="2"/>
  <c r="N27" i="2"/>
  <c r="K18" i="2"/>
  <c r="C55" i="1"/>
  <c r="C56" i="1" s="1"/>
  <c r="M53" i="3" l="1"/>
  <c r="O53" i="3" s="1"/>
  <c r="P53" i="3" s="1"/>
  <c r="Q53" i="3" s="1"/>
  <c r="R53" i="3" s="1"/>
  <c r="M19" i="2"/>
  <c r="O19" i="2" s="1"/>
  <c r="P19" i="2" s="1"/>
  <c r="Q19" i="2" s="1"/>
  <c r="R19" i="2" s="1"/>
  <c r="D26" i="4"/>
  <c r="D27" i="4"/>
  <c r="D25" i="4"/>
  <c r="D24" i="4"/>
  <c r="D28" i="4"/>
  <c r="C37" i="4"/>
  <c r="D37" i="4"/>
  <c r="C36" i="4"/>
  <c r="C23" i="4"/>
  <c r="C29" i="4"/>
  <c r="C31" i="4"/>
  <c r="C32" i="4"/>
  <c r="C33" i="4"/>
  <c r="C38" i="4"/>
  <c r="D38" i="4"/>
  <c r="C34" i="4"/>
  <c r="C35" i="4"/>
  <c r="O61" i="3"/>
  <c r="P61" i="3" s="1"/>
  <c r="Q61" i="3" s="1"/>
  <c r="R61" i="3" s="1"/>
  <c r="K54" i="3"/>
  <c r="K62" i="3"/>
  <c r="J57" i="6"/>
  <c r="L57" i="6" s="1"/>
  <c r="M57" i="6" s="1"/>
  <c r="O57" i="6" s="1"/>
  <c r="P57" i="6" s="1"/>
  <c r="Q57" i="6" s="1"/>
  <c r="R57" i="6" s="1"/>
  <c r="I50" i="4" s="1"/>
  <c r="J62" i="6"/>
  <c r="L62" i="6" s="1"/>
  <c r="M62" i="6" s="1"/>
  <c r="O62" i="6" s="1"/>
  <c r="P62" i="6" s="1"/>
  <c r="Q62" i="6" s="1"/>
  <c r="R62" i="6" s="1"/>
  <c r="J60" i="5"/>
  <c r="L60" i="5" s="1"/>
  <c r="K60" i="5"/>
  <c r="L26" i="6"/>
  <c r="L38" i="6"/>
  <c r="L50" i="6"/>
  <c r="L37" i="6"/>
  <c r="L42" i="6"/>
  <c r="L55" i="6"/>
  <c r="L12" i="6"/>
  <c r="L41" i="6"/>
  <c r="M41" i="6" s="1"/>
  <c r="O41" i="6" s="1"/>
  <c r="P41" i="6" s="1"/>
  <c r="Q41" i="6" s="1"/>
  <c r="R41" i="6" s="1"/>
  <c r="I34" i="4" s="1"/>
  <c r="K48" i="6"/>
  <c r="L34" i="6"/>
  <c r="M34" i="6" s="1"/>
  <c r="O34" i="6" s="1"/>
  <c r="P34" i="6" s="1"/>
  <c r="Q34" i="6" s="1"/>
  <c r="R34" i="6" s="1"/>
  <c r="I27" i="4" s="1"/>
  <c r="L30" i="6"/>
  <c r="K55" i="6"/>
  <c r="N21" i="6"/>
  <c r="K21" i="6"/>
  <c r="L51" i="6"/>
  <c r="J13" i="6"/>
  <c r="J32" i="6"/>
  <c r="L40" i="6"/>
  <c r="M40" i="6" s="1"/>
  <c r="O40" i="6" s="1"/>
  <c r="P40" i="6" s="1"/>
  <c r="Q40" i="6" s="1"/>
  <c r="R40" i="6" s="1"/>
  <c r="I33" i="4" s="1"/>
  <c r="L47" i="6"/>
  <c r="L61" i="6"/>
  <c r="L14" i="6"/>
  <c r="N52" i="6"/>
  <c r="K52" i="6"/>
  <c r="N59" i="6"/>
  <c r="K59" i="6"/>
  <c r="K35" i="6"/>
  <c r="N35" i="6"/>
  <c r="L56" i="6"/>
  <c r="J39" i="6"/>
  <c r="N11" i="6"/>
  <c r="K11" i="6"/>
  <c r="K46" i="6"/>
  <c r="J25" i="6"/>
  <c r="K39" i="6"/>
  <c r="K32" i="6"/>
  <c r="K13" i="6"/>
  <c r="K23" i="6"/>
  <c r="N23" i="6"/>
  <c r="L33" i="6"/>
  <c r="L36" i="6"/>
  <c r="M36" i="6" s="1"/>
  <c r="O36" i="6" s="1"/>
  <c r="P36" i="6" s="1"/>
  <c r="Q36" i="6" s="1"/>
  <c r="R36" i="6" s="1"/>
  <c r="I29" i="4" s="1"/>
  <c r="N17" i="6"/>
  <c r="K17" i="6"/>
  <c r="L49" i="6"/>
  <c r="M49" i="6" s="1"/>
  <c r="O49" i="6" s="1"/>
  <c r="P49" i="6" s="1"/>
  <c r="Q49" i="6" s="1"/>
  <c r="R49" i="6" s="1"/>
  <c r="I42" i="4" s="1"/>
  <c r="L11" i="6"/>
  <c r="M11" i="6" s="1"/>
  <c r="O11" i="6" s="1"/>
  <c r="P11" i="6" s="1"/>
  <c r="Q11" i="6" s="1"/>
  <c r="R11" i="6" s="1"/>
  <c r="I4" i="4" s="1"/>
  <c r="J53" i="6"/>
  <c r="K50" i="6"/>
  <c r="N50" i="6"/>
  <c r="L22" i="6"/>
  <c r="M22" i="6" s="1"/>
  <c r="O22" i="6" s="1"/>
  <c r="P22" i="6" s="1"/>
  <c r="Q22" i="6" s="1"/>
  <c r="R22" i="6" s="1"/>
  <c r="I15" i="4" s="1"/>
  <c r="L28" i="6"/>
  <c r="L23" i="6"/>
  <c r="N53" i="6"/>
  <c r="K44" i="6"/>
  <c r="N44" i="6"/>
  <c r="K58" i="6"/>
  <c r="N58" i="6"/>
  <c r="J44" i="6"/>
  <c r="J29" i="6"/>
  <c r="J35" i="6"/>
  <c r="N16" i="6"/>
  <c r="K16" i="6"/>
  <c r="N28" i="6"/>
  <c r="K28" i="6"/>
  <c r="N45" i="6"/>
  <c r="K45" i="6"/>
  <c r="L21" i="6"/>
  <c r="N47" i="6"/>
  <c r="K47" i="6"/>
  <c r="M47" i="6" s="1"/>
  <c r="O47" i="6" s="1"/>
  <c r="P47" i="6" s="1"/>
  <c r="Q47" i="6" s="1"/>
  <c r="R47" i="6" s="1"/>
  <c r="I40" i="4" s="1"/>
  <c r="N38" i="6"/>
  <c r="K38" i="6"/>
  <c r="L16" i="6"/>
  <c r="L24" i="6"/>
  <c r="K60" i="6"/>
  <c r="J46" i="6"/>
  <c r="J18" i="6"/>
  <c r="N54" i="6"/>
  <c r="K54" i="6"/>
  <c r="N30" i="6"/>
  <c r="K30" i="6"/>
  <c r="K51" i="6"/>
  <c r="N61" i="6"/>
  <c r="K61" i="6"/>
  <c r="J15" i="6"/>
  <c r="K33" i="6"/>
  <c r="N33" i="6"/>
  <c r="K42" i="6"/>
  <c r="N42" i="6"/>
  <c r="J48" i="6"/>
  <c r="L20" i="6"/>
  <c r="M20" i="6"/>
  <c r="O20" i="6" s="1"/>
  <c r="P20" i="6" s="1"/>
  <c r="Q20" i="6" s="1"/>
  <c r="R20" i="6" s="1"/>
  <c r="I13" i="4" s="1"/>
  <c r="J60" i="6"/>
  <c r="N37" i="6"/>
  <c r="K37" i="6"/>
  <c r="J17" i="6"/>
  <c r="J59" i="6"/>
  <c r="L58" i="6"/>
  <c r="N24" i="6"/>
  <c r="K24" i="6"/>
  <c r="M24" i="6" s="1"/>
  <c r="O24" i="6" s="1"/>
  <c r="P24" i="6" s="1"/>
  <c r="Q24" i="6" s="1"/>
  <c r="R24" i="6" s="1"/>
  <c r="I17" i="4" s="1"/>
  <c r="K18" i="6"/>
  <c r="L31" i="6"/>
  <c r="M31" i="6" s="1"/>
  <c r="O31" i="6" s="1"/>
  <c r="P31" i="6" s="1"/>
  <c r="Q31" i="6" s="1"/>
  <c r="R31" i="6" s="1"/>
  <c r="I24" i="4" s="1"/>
  <c r="L54" i="6"/>
  <c r="M54" i="6" s="1"/>
  <c r="O54" i="6" s="1"/>
  <c r="P54" i="6" s="1"/>
  <c r="Q54" i="6" s="1"/>
  <c r="R54" i="6" s="1"/>
  <c r="I47" i="4" s="1"/>
  <c r="N55" i="6"/>
  <c r="K56" i="6"/>
  <c r="N56" i="6"/>
  <c r="N14" i="6"/>
  <c r="K14" i="6"/>
  <c r="N19" i="6"/>
  <c r="K19" i="6"/>
  <c r="J43" i="6"/>
  <c r="J45" i="6"/>
  <c r="J19" i="6"/>
  <c r="L27" i="6"/>
  <c r="M27" i="6" s="1"/>
  <c r="O27" i="6" s="1"/>
  <c r="P27" i="6" s="1"/>
  <c r="Q27" i="6" s="1"/>
  <c r="R27" i="6" s="1"/>
  <c r="I20" i="4" s="1"/>
  <c r="N26" i="6"/>
  <c r="K26" i="6"/>
  <c r="N12" i="6"/>
  <c r="K12" i="6"/>
  <c r="L52" i="6"/>
  <c r="M42" i="3"/>
  <c r="O42" i="3" s="1"/>
  <c r="P42" i="3" s="1"/>
  <c r="Q42" i="3" s="1"/>
  <c r="R42" i="3" s="1"/>
  <c r="M36" i="3"/>
  <c r="O36" i="3" s="1"/>
  <c r="P36" i="3" s="1"/>
  <c r="Q36" i="3" s="1"/>
  <c r="R36" i="3" s="1"/>
  <c r="M47" i="3"/>
  <c r="O47" i="3" s="1"/>
  <c r="P47" i="3" s="1"/>
  <c r="Q47" i="3" s="1"/>
  <c r="R47" i="3" s="1"/>
  <c r="M56" i="3"/>
  <c r="O56" i="3" s="1"/>
  <c r="P56" i="3" s="1"/>
  <c r="Q56" i="3" s="1"/>
  <c r="R56" i="3" s="1"/>
  <c r="M23" i="5"/>
  <c r="O23" i="5" s="1"/>
  <c r="P23" i="5" s="1"/>
  <c r="Q23" i="5" s="1"/>
  <c r="R23" i="5" s="1"/>
  <c r="L23" i="5"/>
  <c r="L30" i="5"/>
  <c r="M30" i="5" s="1"/>
  <c r="O30" i="5" s="1"/>
  <c r="P30" i="5" s="1"/>
  <c r="Q30" i="5" s="1"/>
  <c r="R30" i="5" s="1"/>
  <c r="L50" i="5"/>
  <c r="L36" i="5"/>
  <c r="L51" i="5"/>
  <c r="M51" i="5"/>
  <c r="O51" i="5" s="1"/>
  <c r="P51" i="5" s="1"/>
  <c r="Q51" i="5" s="1"/>
  <c r="R51" i="5" s="1"/>
  <c r="L37" i="5"/>
  <c r="M37" i="5" s="1"/>
  <c r="O37" i="5" s="1"/>
  <c r="P37" i="5" s="1"/>
  <c r="Q37" i="5" s="1"/>
  <c r="R37" i="5" s="1"/>
  <c r="L11" i="5"/>
  <c r="M11" i="5" s="1"/>
  <c r="O11" i="5" s="1"/>
  <c r="P11" i="5" s="1"/>
  <c r="Q11" i="5" s="1"/>
  <c r="R11" i="5" s="1"/>
  <c r="L21" i="5"/>
  <c r="M21" i="5" s="1"/>
  <c r="O21" i="5" s="1"/>
  <c r="P21" i="5" s="1"/>
  <c r="Q21" i="5" s="1"/>
  <c r="R21" i="5" s="1"/>
  <c r="N50" i="5"/>
  <c r="L15" i="5"/>
  <c r="M15" i="5" s="1"/>
  <c r="O15" i="5" s="1"/>
  <c r="P15" i="5" s="1"/>
  <c r="Q15" i="5" s="1"/>
  <c r="R15" i="5" s="1"/>
  <c r="L33" i="5"/>
  <c r="M33" i="5"/>
  <c r="O33" i="5" s="1"/>
  <c r="P33" i="5" s="1"/>
  <c r="Q33" i="5" s="1"/>
  <c r="R33" i="5" s="1"/>
  <c r="L62" i="5"/>
  <c r="M62" i="5" s="1"/>
  <c r="O62" i="5" s="1"/>
  <c r="P62" i="5" s="1"/>
  <c r="Q62" i="5" s="1"/>
  <c r="R62" i="5" s="1"/>
  <c r="J43" i="5"/>
  <c r="N20" i="5"/>
  <c r="K13" i="5"/>
  <c r="K28" i="5"/>
  <c r="L45" i="5"/>
  <c r="M45" i="5" s="1"/>
  <c r="O45" i="5" s="1"/>
  <c r="P45" i="5" s="1"/>
  <c r="Q45" i="5" s="1"/>
  <c r="R45" i="5" s="1"/>
  <c r="L40" i="5"/>
  <c r="M40" i="5"/>
  <c r="O40" i="5" s="1"/>
  <c r="P40" i="5" s="1"/>
  <c r="Q40" i="5" s="1"/>
  <c r="R40" i="5" s="1"/>
  <c r="L22" i="5"/>
  <c r="M22" i="5"/>
  <c r="O22" i="5" s="1"/>
  <c r="P22" i="5" s="1"/>
  <c r="Q22" i="5" s="1"/>
  <c r="R22" i="5" s="1"/>
  <c r="L34" i="5"/>
  <c r="M34" i="5" s="1"/>
  <c r="O34" i="5" s="1"/>
  <c r="P34" i="5" s="1"/>
  <c r="Q34" i="5" s="1"/>
  <c r="R34" i="5" s="1"/>
  <c r="N15" i="5"/>
  <c r="L48" i="5"/>
  <c r="M48" i="5" s="1"/>
  <c r="O48" i="5" s="1"/>
  <c r="P48" i="5" s="1"/>
  <c r="Q48" i="5" s="1"/>
  <c r="R48" i="5" s="1"/>
  <c r="L49" i="5"/>
  <c r="M49" i="5" s="1"/>
  <c r="O49" i="5" s="1"/>
  <c r="P49" i="5" s="1"/>
  <c r="Q49" i="5" s="1"/>
  <c r="R49" i="5" s="1"/>
  <c r="L55" i="5"/>
  <c r="M55" i="5" s="1"/>
  <c r="O55" i="5" s="1"/>
  <c r="P55" i="5" s="1"/>
  <c r="Q55" i="5" s="1"/>
  <c r="R55" i="5" s="1"/>
  <c r="L41" i="5"/>
  <c r="M41" i="5" s="1"/>
  <c r="O41" i="5" s="1"/>
  <c r="P41" i="5" s="1"/>
  <c r="Q41" i="5" s="1"/>
  <c r="R41" i="5" s="1"/>
  <c r="J20" i="5"/>
  <c r="L56" i="5"/>
  <c r="M56" i="5" s="1"/>
  <c r="O56" i="5" s="1"/>
  <c r="P56" i="5" s="1"/>
  <c r="Q56" i="5" s="1"/>
  <c r="R56" i="5" s="1"/>
  <c r="L14" i="5"/>
  <c r="M14" i="5" s="1"/>
  <c r="O14" i="5" s="1"/>
  <c r="P14" i="5" s="1"/>
  <c r="Q14" i="5" s="1"/>
  <c r="R14" i="5" s="1"/>
  <c r="M13" i="5"/>
  <c r="O13" i="5" s="1"/>
  <c r="P13" i="5" s="1"/>
  <c r="Q13" i="5" s="1"/>
  <c r="R13" i="5" s="1"/>
  <c r="L13" i="5"/>
  <c r="L42" i="5"/>
  <c r="M42" i="5" s="1"/>
  <c r="O42" i="5" s="1"/>
  <c r="P42" i="5" s="1"/>
  <c r="Q42" i="5" s="1"/>
  <c r="R42" i="5" s="1"/>
  <c r="L19" i="5"/>
  <c r="M19" i="5" s="1"/>
  <c r="O19" i="5" s="1"/>
  <c r="P19" i="5" s="1"/>
  <c r="Q19" i="5" s="1"/>
  <c r="R19" i="5" s="1"/>
  <c r="L46" i="5"/>
  <c r="M46" i="5" s="1"/>
  <c r="O46" i="5" s="1"/>
  <c r="P46" i="5" s="1"/>
  <c r="Q46" i="5" s="1"/>
  <c r="R46" i="5" s="1"/>
  <c r="J27" i="5"/>
  <c r="L59" i="5"/>
  <c r="M59" i="5"/>
  <c r="O59" i="5" s="1"/>
  <c r="P59" i="5" s="1"/>
  <c r="Q59" i="5" s="1"/>
  <c r="R59" i="5" s="1"/>
  <c r="L31" i="5"/>
  <c r="M31" i="5" s="1"/>
  <c r="O31" i="5" s="1"/>
  <c r="P31" i="5" s="1"/>
  <c r="Q31" i="5" s="1"/>
  <c r="R31" i="5" s="1"/>
  <c r="L12" i="5"/>
  <c r="M12" i="5" s="1"/>
  <c r="O12" i="5" s="1"/>
  <c r="P12" i="5" s="1"/>
  <c r="Q12" i="5" s="1"/>
  <c r="R12" i="5" s="1"/>
  <c r="N57" i="5"/>
  <c r="J57" i="5"/>
  <c r="J28" i="5"/>
  <c r="L17" i="5"/>
  <c r="M17" i="5" s="1"/>
  <c r="O17" i="5" s="1"/>
  <c r="P17" i="5" s="1"/>
  <c r="Q17" i="5" s="1"/>
  <c r="R17" i="5" s="1"/>
  <c r="M38" i="5"/>
  <c r="O38" i="5" s="1"/>
  <c r="P38" i="5" s="1"/>
  <c r="Q38" i="5" s="1"/>
  <c r="R38" i="5" s="1"/>
  <c r="L38" i="5"/>
  <c r="L16" i="5"/>
  <c r="M16" i="5" s="1"/>
  <c r="O16" i="5" s="1"/>
  <c r="P16" i="5" s="1"/>
  <c r="Q16" i="5" s="1"/>
  <c r="R16" i="5" s="1"/>
  <c r="M26" i="5"/>
  <c r="O26" i="5" s="1"/>
  <c r="P26" i="5" s="1"/>
  <c r="Q26" i="5" s="1"/>
  <c r="R26" i="5" s="1"/>
  <c r="L26" i="5"/>
  <c r="L53" i="5"/>
  <c r="M53" i="5" s="1"/>
  <c r="O53" i="5" s="1"/>
  <c r="P53" i="5" s="1"/>
  <c r="Q53" i="5" s="1"/>
  <c r="R53" i="5" s="1"/>
  <c r="K36" i="5"/>
  <c r="M36" i="5" s="1"/>
  <c r="O36" i="5" s="1"/>
  <c r="P36" i="5" s="1"/>
  <c r="Q36" i="5" s="1"/>
  <c r="R36" i="5" s="1"/>
  <c r="L32" i="5"/>
  <c r="M32" i="5" s="1"/>
  <c r="O32" i="5" s="1"/>
  <c r="P32" i="5" s="1"/>
  <c r="Q32" i="5" s="1"/>
  <c r="R32" i="5" s="1"/>
  <c r="L39" i="5"/>
  <c r="M39" i="5" s="1"/>
  <c r="O39" i="5" s="1"/>
  <c r="P39" i="5" s="1"/>
  <c r="Q39" i="5" s="1"/>
  <c r="R39" i="5" s="1"/>
  <c r="K50" i="5"/>
  <c r="M50" i="5" s="1"/>
  <c r="O50" i="5" s="1"/>
  <c r="P50" i="5" s="1"/>
  <c r="Q50" i="5" s="1"/>
  <c r="R50" i="5" s="1"/>
  <c r="K54" i="5"/>
  <c r="L18" i="5"/>
  <c r="M18" i="5"/>
  <c r="O18" i="5" s="1"/>
  <c r="P18" i="5" s="1"/>
  <c r="Q18" i="5" s="1"/>
  <c r="R18" i="5" s="1"/>
  <c r="L35" i="5"/>
  <c r="M35" i="5" s="1"/>
  <c r="O35" i="5" s="1"/>
  <c r="P35" i="5" s="1"/>
  <c r="Q35" i="5" s="1"/>
  <c r="R35" i="5" s="1"/>
  <c r="J25" i="5"/>
  <c r="L61" i="5"/>
  <c r="M61" i="5" s="1"/>
  <c r="O61" i="5" s="1"/>
  <c r="P61" i="5" s="1"/>
  <c r="Q61" i="5" s="1"/>
  <c r="R61" i="5" s="1"/>
  <c r="L52" i="5"/>
  <c r="M52" i="5" s="1"/>
  <c r="O52" i="5" s="1"/>
  <c r="P52" i="5" s="1"/>
  <c r="Q52" i="5" s="1"/>
  <c r="R52" i="5" s="1"/>
  <c r="M29" i="5"/>
  <c r="O29" i="5" s="1"/>
  <c r="P29" i="5" s="1"/>
  <c r="Q29" i="5" s="1"/>
  <c r="R29" i="5" s="1"/>
  <c r="L29" i="5"/>
  <c r="K43" i="5"/>
  <c r="J54" i="5"/>
  <c r="J44" i="5"/>
  <c r="L24" i="5"/>
  <c r="M24" i="5" s="1"/>
  <c r="O24" i="5" s="1"/>
  <c r="P24" i="5" s="1"/>
  <c r="Q24" i="5" s="1"/>
  <c r="R24" i="5" s="1"/>
  <c r="J58" i="5"/>
  <c r="L47" i="5"/>
  <c r="M47" i="5" s="1"/>
  <c r="O47" i="5" s="1"/>
  <c r="P47" i="5" s="1"/>
  <c r="Q47" i="5" s="1"/>
  <c r="R47" i="5" s="1"/>
  <c r="M59" i="3"/>
  <c r="O59" i="3" s="1"/>
  <c r="P59" i="3" s="1"/>
  <c r="Q59" i="3" s="1"/>
  <c r="R59" i="3" s="1"/>
  <c r="M19" i="3"/>
  <c r="O19" i="3" s="1"/>
  <c r="P19" i="3" s="1"/>
  <c r="Q19" i="3" s="1"/>
  <c r="R19" i="3" s="1"/>
  <c r="M33" i="3"/>
  <c r="O33" i="3" s="1"/>
  <c r="P33" i="3" s="1"/>
  <c r="Q33" i="3" s="1"/>
  <c r="R33" i="3" s="1"/>
  <c r="M50" i="3"/>
  <c r="O50" i="3" s="1"/>
  <c r="P50" i="3" s="1"/>
  <c r="Q50" i="3" s="1"/>
  <c r="R50" i="3" s="1"/>
  <c r="L46" i="3"/>
  <c r="L35" i="3"/>
  <c r="M35" i="3" s="1"/>
  <c r="O35" i="3" s="1"/>
  <c r="P35" i="3" s="1"/>
  <c r="Q35" i="3" s="1"/>
  <c r="R35" i="3" s="1"/>
  <c r="L60" i="3"/>
  <c r="L52" i="3"/>
  <c r="L43" i="3"/>
  <c r="M43" i="3" s="1"/>
  <c r="O43" i="3" s="1"/>
  <c r="P43" i="3" s="1"/>
  <c r="Q43" i="3" s="1"/>
  <c r="R43" i="3" s="1"/>
  <c r="L57" i="3"/>
  <c r="M57" i="3" s="1"/>
  <c r="O57" i="3" s="1"/>
  <c r="P57" i="3" s="1"/>
  <c r="Q57" i="3" s="1"/>
  <c r="R57" i="3" s="1"/>
  <c r="K38" i="3"/>
  <c r="J38" i="3"/>
  <c r="N38" i="3"/>
  <c r="J21" i="3"/>
  <c r="N21" i="3"/>
  <c r="K21" i="3"/>
  <c r="L34" i="3"/>
  <c r="M34" i="3" s="1"/>
  <c r="O34" i="3" s="1"/>
  <c r="P34" i="3" s="1"/>
  <c r="Q34" i="3" s="1"/>
  <c r="R34" i="3" s="1"/>
  <c r="L11" i="3"/>
  <c r="M11" i="3" s="1"/>
  <c r="O11" i="3" s="1"/>
  <c r="P11" i="3" s="1"/>
  <c r="Q11" i="3" s="1"/>
  <c r="R11" i="3" s="1"/>
  <c r="L48" i="3"/>
  <c r="M48" i="3" s="1"/>
  <c r="O48" i="3" s="1"/>
  <c r="P48" i="3" s="1"/>
  <c r="Q48" i="3" s="1"/>
  <c r="R48" i="3" s="1"/>
  <c r="K18" i="3"/>
  <c r="J14" i="3"/>
  <c r="K26" i="3"/>
  <c r="L49" i="3"/>
  <c r="M49" i="3" s="1"/>
  <c r="O49" i="3" s="1"/>
  <c r="P49" i="3" s="1"/>
  <c r="Q49" i="3" s="1"/>
  <c r="R49" i="3" s="1"/>
  <c r="L27" i="3"/>
  <c r="M27" i="3" s="1"/>
  <c r="O27" i="3" s="1"/>
  <c r="P27" i="3" s="1"/>
  <c r="Q27" i="3" s="1"/>
  <c r="R27" i="3" s="1"/>
  <c r="L39" i="3"/>
  <c r="M39" i="3" s="1"/>
  <c r="O39" i="3" s="1"/>
  <c r="P39" i="3" s="1"/>
  <c r="Q39" i="3" s="1"/>
  <c r="R39" i="3" s="1"/>
  <c r="L31" i="3"/>
  <c r="M31" i="3" s="1"/>
  <c r="O31" i="3" s="1"/>
  <c r="P31" i="3" s="1"/>
  <c r="Q31" i="3" s="1"/>
  <c r="R31" i="3" s="1"/>
  <c r="L12" i="3"/>
  <c r="M12" i="3" s="1"/>
  <c r="O12" i="3" s="1"/>
  <c r="P12" i="3" s="1"/>
  <c r="Q12" i="3" s="1"/>
  <c r="R12" i="3" s="1"/>
  <c r="J23" i="3"/>
  <c r="L51" i="3"/>
  <c r="M51" i="3" s="1"/>
  <c r="O51" i="3" s="1"/>
  <c r="P51" i="3" s="1"/>
  <c r="Q51" i="3" s="1"/>
  <c r="R51" i="3" s="1"/>
  <c r="J44" i="3"/>
  <c r="L29" i="3"/>
  <c r="M29" i="3" s="1"/>
  <c r="O29" i="3" s="1"/>
  <c r="P29" i="3" s="1"/>
  <c r="Q29" i="3" s="1"/>
  <c r="R29" i="3" s="1"/>
  <c r="L30" i="3"/>
  <c r="L25" i="3"/>
  <c r="M25" i="3" s="1"/>
  <c r="O25" i="3" s="1"/>
  <c r="P25" i="3" s="1"/>
  <c r="Q25" i="3" s="1"/>
  <c r="R25" i="3" s="1"/>
  <c r="L22" i="3"/>
  <c r="M22" i="3" s="1"/>
  <c r="O22" i="3" s="1"/>
  <c r="P22" i="3" s="1"/>
  <c r="Q22" i="3" s="1"/>
  <c r="R22" i="3" s="1"/>
  <c r="K24" i="3"/>
  <c r="J24" i="3"/>
  <c r="L15" i="3"/>
  <c r="M15" i="3" s="1"/>
  <c r="O15" i="3" s="1"/>
  <c r="P15" i="3" s="1"/>
  <c r="Q15" i="3" s="1"/>
  <c r="R15" i="3" s="1"/>
  <c r="N32" i="3"/>
  <c r="K32" i="3"/>
  <c r="N30" i="3"/>
  <c r="L37" i="3"/>
  <c r="M37" i="3" s="1"/>
  <c r="O37" i="3" s="1"/>
  <c r="P37" i="3" s="1"/>
  <c r="Q37" i="3" s="1"/>
  <c r="R37" i="3" s="1"/>
  <c r="L62" i="3"/>
  <c r="M62" i="3" s="1"/>
  <c r="O62" i="3" s="1"/>
  <c r="P62" i="3" s="1"/>
  <c r="Q62" i="3" s="1"/>
  <c r="R62" i="3" s="1"/>
  <c r="N46" i="3"/>
  <c r="K46" i="3"/>
  <c r="L55" i="3"/>
  <c r="M55" i="3" s="1"/>
  <c r="O55" i="3" s="1"/>
  <c r="P55" i="3" s="1"/>
  <c r="Q55" i="3" s="1"/>
  <c r="R55" i="3" s="1"/>
  <c r="L41" i="3"/>
  <c r="L58" i="3"/>
  <c r="M58" i="3" s="1"/>
  <c r="O58" i="3" s="1"/>
  <c r="P58" i="3" s="1"/>
  <c r="Q58" i="3" s="1"/>
  <c r="R58" i="3" s="1"/>
  <c r="N44" i="3"/>
  <c r="K30" i="3"/>
  <c r="L17" i="3"/>
  <c r="M17" i="3" s="1"/>
  <c r="O17" i="3" s="1"/>
  <c r="P17" i="3" s="1"/>
  <c r="Q17" i="3" s="1"/>
  <c r="R17" i="3" s="1"/>
  <c r="J20" i="3"/>
  <c r="J54" i="3"/>
  <c r="L13" i="3"/>
  <c r="M13" i="3" s="1"/>
  <c r="O13" i="3" s="1"/>
  <c r="P13" i="3" s="1"/>
  <c r="Q13" i="3" s="1"/>
  <c r="R13" i="3" s="1"/>
  <c r="K41" i="3"/>
  <c r="J40" i="3"/>
  <c r="J18" i="3"/>
  <c r="L16" i="3"/>
  <c r="M16" i="3" s="1"/>
  <c r="O16" i="3" s="1"/>
  <c r="P16" i="3" s="1"/>
  <c r="Q16" i="3" s="1"/>
  <c r="R16" i="3" s="1"/>
  <c r="K14" i="3"/>
  <c r="K52" i="3"/>
  <c r="M52" i="3" s="1"/>
  <c r="O52" i="3" s="1"/>
  <c r="P52" i="3" s="1"/>
  <c r="Q52" i="3" s="1"/>
  <c r="R52" i="3" s="1"/>
  <c r="J26" i="3"/>
  <c r="J32" i="3"/>
  <c r="K60" i="3"/>
  <c r="L29" i="2"/>
  <c r="L44" i="2"/>
  <c r="M44" i="2" s="1"/>
  <c r="O44" i="2" s="1"/>
  <c r="P44" i="2" s="1"/>
  <c r="Q44" i="2" s="1"/>
  <c r="R44" i="2" s="1"/>
  <c r="L55" i="2"/>
  <c r="M55" i="2" s="1"/>
  <c r="O55" i="2" s="1"/>
  <c r="P55" i="2" s="1"/>
  <c r="Q55" i="2" s="1"/>
  <c r="R55" i="2" s="1"/>
  <c r="L27" i="2"/>
  <c r="M27" i="2" s="1"/>
  <c r="O27" i="2" s="1"/>
  <c r="P27" i="2" s="1"/>
  <c r="Q27" i="2" s="1"/>
  <c r="R27" i="2" s="1"/>
  <c r="L48" i="2"/>
  <c r="L57" i="2"/>
  <c r="L47" i="2"/>
  <c r="K32" i="2"/>
  <c r="N47" i="2"/>
  <c r="K47" i="2"/>
  <c r="M47" i="2" s="1"/>
  <c r="O47" i="2" s="1"/>
  <c r="P47" i="2" s="1"/>
  <c r="Q47" i="2" s="1"/>
  <c r="R47" i="2" s="1"/>
  <c r="K42" i="2"/>
  <c r="N42" i="2"/>
  <c r="J32" i="2"/>
  <c r="N24" i="2"/>
  <c r="K24" i="2"/>
  <c r="L52" i="2"/>
  <c r="M52" i="2" s="1"/>
  <c r="O52" i="2" s="1"/>
  <c r="P52" i="2" s="1"/>
  <c r="Q52" i="2" s="1"/>
  <c r="R52" i="2" s="1"/>
  <c r="J60" i="2"/>
  <c r="N43" i="2"/>
  <c r="K43" i="2"/>
  <c r="M43" i="2" s="1"/>
  <c r="O43" i="2" s="1"/>
  <c r="P43" i="2" s="1"/>
  <c r="Q43" i="2" s="1"/>
  <c r="R43" i="2" s="1"/>
  <c r="L23" i="2"/>
  <c r="L12" i="2"/>
  <c r="K57" i="2"/>
  <c r="N57" i="2"/>
  <c r="J25" i="2"/>
  <c r="J51" i="2"/>
  <c r="K56" i="2"/>
  <c r="N56" i="2"/>
  <c r="L38" i="2"/>
  <c r="L40" i="2"/>
  <c r="M40" i="2" s="1"/>
  <c r="O40" i="2" s="1"/>
  <c r="P40" i="2" s="1"/>
  <c r="Q40" i="2" s="1"/>
  <c r="R40" i="2" s="1"/>
  <c r="J22" i="2"/>
  <c r="N23" i="2"/>
  <c r="K23" i="2"/>
  <c r="N38" i="2"/>
  <c r="K38" i="2"/>
  <c r="M38" i="2" s="1"/>
  <c r="O38" i="2" s="1"/>
  <c r="P38" i="2" s="1"/>
  <c r="Q38" i="2" s="1"/>
  <c r="R38" i="2" s="1"/>
  <c r="K25" i="2"/>
  <c r="J39" i="2"/>
  <c r="N37" i="2"/>
  <c r="K37" i="2"/>
  <c r="N33" i="2"/>
  <c r="K33" i="2"/>
  <c r="J33" i="2"/>
  <c r="L43" i="2"/>
  <c r="L11" i="2"/>
  <c r="L59" i="2"/>
  <c r="N21" i="2"/>
  <c r="K21" i="2"/>
  <c r="K39" i="2"/>
  <c r="L15" i="2"/>
  <c r="M15" i="2" s="1"/>
  <c r="O15" i="2" s="1"/>
  <c r="P15" i="2" s="1"/>
  <c r="Q15" i="2" s="1"/>
  <c r="R15" i="2" s="1"/>
  <c r="K31" i="2"/>
  <c r="N31" i="2"/>
  <c r="L34" i="2"/>
  <c r="M34" i="2" s="1"/>
  <c r="O34" i="2" s="1"/>
  <c r="P34" i="2" s="1"/>
  <c r="Q34" i="2" s="1"/>
  <c r="R34" i="2" s="1"/>
  <c r="J13" i="2"/>
  <c r="L14" i="2"/>
  <c r="M14" i="2"/>
  <c r="O14" i="2" s="1"/>
  <c r="P14" i="2" s="1"/>
  <c r="Q14" i="2" s="1"/>
  <c r="R14" i="2" s="1"/>
  <c r="N61" i="2"/>
  <c r="K61" i="2"/>
  <c r="J46" i="2"/>
  <c r="L28" i="2"/>
  <c r="L35" i="2"/>
  <c r="M35" i="2" s="1"/>
  <c r="O35" i="2" s="1"/>
  <c r="P35" i="2" s="1"/>
  <c r="Q35" i="2" s="1"/>
  <c r="R35" i="2" s="1"/>
  <c r="L18" i="2"/>
  <c r="M18" i="2" s="1"/>
  <c r="O18" i="2" s="1"/>
  <c r="P18" i="2" s="1"/>
  <c r="Q18" i="2" s="1"/>
  <c r="R18" i="2" s="1"/>
  <c r="N15" i="2"/>
  <c r="K15" i="2"/>
  <c r="N12" i="2"/>
  <c r="K12" i="2"/>
  <c r="N62" i="2"/>
  <c r="K62" i="2"/>
  <c r="L17" i="2"/>
  <c r="M17" i="2" s="1"/>
  <c r="O17" i="2" s="1"/>
  <c r="P17" i="2" s="1"/>
  <c r="Q17" i="2" s="1"/>
  <c r="R17" i="2" s="1"/>
  <c r="J24" i="2"/>
  <c r="J61" i="2"/>
  <c r="N28" i="2"/>
  <c r="K28" i="2"/>
  <c r="J62" i="2"/>
  <c r="J56" i="2"/>
  <c r="J41" i="2"/>
  <c r="J37" i="2"/>
  <c r="N17" i="2"/>
  <c r="K17" i="2"/>
  <c r="L21" i="2"/>
  <c r="L31" i="2"/>
  <c r="N44" i="2"/>
  <c r="K44" i="2"/>
  <c r="K16" i="2"/>
  <c r="N16" i="2"/>
  <c r="K58" i="2"/>
  <c r="N58" i="2"/>
  <c r="J58" i="2"/>
  <c r="L42" i="2"/>
  <c r="N48" i="2"/>
  <c r="K48" i="2"/>
  <c r="L20" i="2"/>
  <c r="M20" i="2" s="1"/>
  <c r="O20" i="2" s="1"/>
  <c r="P20" i="2" s="1"/>
  <c r="Q20" i="2" s="1"/>
  <c r="R20" i="2" s="1"/>
  <c r="N36" i="2"/>
  <c r="K36" i="2"/>
  <c r="K59" i="2"/>
  <c r="M59" i="2" s="1"/>
  <c r="N59" i="2"/>
  <c r="K13" i="2"/>
  <c r="L53" i="2"/>
  <c r="M53" i="2" s="1"/>
  <c r="O53" i="2" s="1"/>
  <c r="P53" i="2" s="1"/>
  <c r="Q53" i="2" s="1"/>
  <c r="R53" i="2" s="1"/>
  <c r="N50" i="2"/>
  <c r="K50" i="2"/>
  <c r="K49" i="2"/>
  <c r="N49" i="2"/>
  <c r="L54" i="2"/>
  <c r="L45" i="2"/>
  <c r="M45" i="2"/>
  <c r="O45" i="2" s="1"/>
  <c r="P45" i="2" s="1"/>
  <c r="Q45" i="2" s="1"/>
  <c r="R45" i="2" s="1"/>
  <c r="N34" i="2"/>
  <c r="K34" i="2"/>
  <c r="K29" i="2"/>
  <c r="N29" i="2"/>
  <c r="L26" i="2"/>
  <c r="J49" i="2"/>
  <c r="J36" i="2"/>
  <c r="N11" i="2"/>
  <c r="K11" i="2"/>
  <c r="J16" i="2"/>
  <c r="N54" i="2"/>
  <c r="K54" i="2"/>
  <c r="J50" i="2"/>
  <c r="N30" i="2"/>
  <c r="K30" i="2"/>
  <c r="J30" i="2"/>
  <c r="N26" i="2"/>
  <c r="K26" i="2"/>
  <c r="M46" i="3" l="1"/>
  <c r="O46" i="3" s="1"/>
  <c r="P46" i="3" s="1"/>
  <c r="Q46" i="3" s="1"/>
  <c r="R46" i="3" s="1"/>
  <c r="M31" i="2"/>
  <c r="O31" i="2" s="1"/>
  <c r="P31" i="2" s="1"/>
  <c r="Q31" i="2" s="1"/>
  <c r="R31" i="2" s="1"/>
  <c r="M28" i="2"/>
  <c r="O28" i="2" s="1"/>
  <c r="P28" i="2" s="1"/>
  <c r="Q28" i="2" s="1"/>
  <c r="R28" i="2" s="1"/>
  <c r="M57" i="2"/>
  <c r="M54" i="2"/>
  <c r="O54" i="2" s="1"/>
  <c r="P54" i="2" s="1"/>
  <c r="Q54" i="2" s="1"/>
  <c r="R54" i="2" s="1"/>
  <c r="M21" i="2"/>
  <c r="O21" i="2" s="1"/>
  <c r="P21" i="2" s="1"/>
  <c r="Q21" i="2" s="1"/>
  <c r="R21" i="2" s="1"/>
  <c r="M48" i="2"/>
  <c r="O48" i="2" s="1"/>
  <c r="P48" i="2" s="1"/>
  <c r="Q48" i="2" s="1"/>
  <c r="R48" i="2" s="1"/>
  <c r="O57" i="2"/>
  <c r="P57" i="2" s="1"/>
  <c r="Q57" i="2" s="1"/>
  <c r="R57" i="2" s="1"/>
  <c r="O59" i="2"/>
  <c r="P59" i="2" s="1"/>
  <c r="Q59" i="2" s="1"/>
  <c r="R59" i="2" s="1"/>
  <c r="M60" i="5"/>
  <c r="O60" i="5" s="1"/>
  <c r="P60" i="5" s="1"/>
  <c r="Q60" i="5" s="1"/>
  <c r="R60" i="5" s="1"/>
  <c r="M30" i="6"/>
  <c r="O30" i="6" s="1"/>
  <c r="P30" i="6" s="1"/>
  <c r="Q30" i="6" s="1"/>
  <c r="R30" i="6" s="1"/>
  <c r="I23" i="4" s="1"/>
  <c r="M12" i="6"/>
  <c r="O12" i="6" s="1"/>
  <c r="P12" i="6" s="1"/>
  <c r="Q12" i="6" s="1"/>
  <c r="R12" i="6" s="1"/>
  <c r="I5" i="4" s="1"/>
  <c r="M56" i="6"/>
  <c r="O56" i="6" s="1"/>
  <c r="P56" i="6" s="1"/>
  <c r="Q56" i="6" s="1"/>
  <c r="R56" i="6" s="1"/>
  <c r="I49" i="4" s="1"/>
  <c r="M37" i="6"/>
  <c r="O37" i="6" s="1"/>
  <c r="P37" i="6" s="1"/>
  <c r="Q37" i="6" s="1"/>
  <c r="R37" i="6" s="1"/>
  <c r="I30" i="4" s="1"/>
  <c r="M38" i="6"/>
  <c r="O38" i="6" s="1"/>
  <c r="P38" i="6" s="1"/>
  <c r="Q38" i="6" s="1"/>
  <c r="R38" i="6" s="1"/>
  <c r="I31" i="4" s="1"/>
  <c r="M42" i="6"/>
  <c r="O42" i="6" s="1"/>
  <c r="P42" i="6" s="1"/>
  <c r="Q42" i="6" s="1"/>
  <c r="R42" i="6" s="1"/>
  <c r="I35" i="4" s="1"/>
  <c r="M28" i="6"/>
  <c r="O28" i="6" s="1"/>
  <c r="P28" i="6" s="1"/>
  <c r="Q28" i="6" s="1"/>
  <c r="R28" i="6" s="1"/>
  <c r="I21" i="4" s="1"/>
  <c r="M33" i="6"/>
  <c r="O33" i="6" s="1"/>
  <c r="P33" i="6" s="1"/>
  <c r="Q33" i="6" s="1"/>
  <c r="R33" i="6" s="1"/>
  <c r="I26" i="4" s="1"/>
  <c r="M23" i="6"/>
  <c r="O23" i="6" s="1"/>
  <c r="P23" i="6" s="1"/>
  <c r="Q23" i="6" s="1"/>
  <c r="R23" i="6" s="1"/>
  <c r="I16" i="4" s="1"/>
  <c r="M55" i="6"/>
  <c r="O55" i="6" s="1"/>
  <c r="P55" i="6" s="1"/>
  <c r="Q55" i="6" s="1"/>
  <c r="R55" i="6" s="1"/>
  <c r="I48" i="4" s="1"/>
  <c r="M50" i="6"/>
  <c r="O50" i="6" s="1"/>
  <c r="P50" i="6" s="1"/>
  <c r="Q50" i="6" s="1"/>
  <c r="R50" i="6" s="1"/>
  <c r="I43" i="4" s="1"/>
  <c r="M16" i="6"/>
  <c r="O16" i="6" s="1"/>
  <c r="P16" i="6" s="1"/>
  <c r="Q16" i="6" s="1"/>
  <c r="R16" i="6" s="1"/>
  <c r="I9" i="4" s="1"/>
  <c r="M21" i="6"/>
  <c r="O21" i="6" s="1"/>
  <c r="P21" i="6" s="1"/>
  <c r="Q21" i="6" s="1"/>
  <c r="R21" i="6" s="1"/>
  <c r="I14" i="4" s="1"/>
  <c r="M14" i="6"/>
  <c r="O14" i="6" s="1"/>
  <c r="P14" i="6" s="1"/>
  <c r="Q14" i="6" s="1"/>
  <c r="R14" i="6" s="1"/>
  <c r="I7" i="4" s="1"/>
  <c r="M61" i="6"/>
  <c r="O61" i="6" s="1"/>
  <c r="P61" i="6" s="1"/>
  <c r="Q61" i="6" s="1"/>
  <c r="R61" i="6" s="1"/>
  <c r="I54" i="4" s="1"/>
  <c r="M51" i="6"/>
  <c r="O51" i="6" s="1"/>
  <c r="P51" i="6" s="1"/>
  <c r="Q51" i="6" s="1"/>
  <c r="R51" i="6" s="1"/>
  <c r="I44" i="4" s="1"/>
  <c r="M52" i="6"/>
  <c r="O52" i="6" s="1"/>
  <c r="P52" i="6" s="1"/>
  <c r="Q52" i="6" s="1"/>
  <c r="R52" i="6" s="1"/>
  <c r="I45" i="4" s="1"/>
  <c r="M26" i="6"/>
  <c r="O26" i="6" s="1"/>
  <c r="P26" i="6" s="1"/>
  <c r="Q26" i="6" s="1"/>
  <c r="R26" i="6" s="1"/>
  <c r="I19" i="4" s="1"/>
  <c r="M58" i="6"/>
  <c r="O58" i="6" s="1"/>
  <c r="P58" i="6" s="1"/>
  <c r="Q58" i="6" s="1"/>
  <c r="R58" i="6" s="1"/>
  <c r="I51" i="4" s="1"/>
  <c r="L48" i="6"/>
  <c r="M48" i="6" s="1"/>
  <c r="O48" i="6" s="1"/>
  <c r="P48" i="6" s="1"/>
  <c r="Q48" i="6" s="1"/>
  <c r="R48" i="6" s="1"/>
  <c r="I41" i="4" s="1"/>
  <c r="L60" i="6"/>
  <c r="M60" i="6" s="1"/>
  <c r="O60" i="6" s="1"/>
  <c r="P60" i="6" s="1"/>
  <c r="Q60" i="6" s="1"/>
  <c r="R60" i="6" s="1"/>
  <c r="I53" i="4" s="1"/>
  <c r="L19" i="6"/>
  <c r="M19" i="6" s="1"/>
  <c r="O19" i="6" s="1"/>
  <c r="P19" i="6" s="1"/>
  <c r="Q19" i="6" s="1"/>
  <c r="R19" i="6" s="1"/>
  <c r="I12" i="4" s="1"/>
  <c r="L53" i="6"/>
  <c r="M53" i="6"/>
  <c r="O53" i="6" s="1"/>
  <c r="P53" i="6" s="1"/>
  <c r="Q53" i="6" s="1"/>
  <c r="R53" i="6" s="1"/>
  <c r="I46" i="4" s="1"/>
  <c r="L29" i="6"/>
  <c r="M29" i="6" s="1"/>
  <c r="O29" i="6" s="1"/>
  <c r="P29" i="6" s="1"/>
  <c r="Q29" i="6" s="1"/>
  <c r="R29" i="6" s="1"/>
  <c r="I22" i="4" s="1"/>
  <c r="L59" i="6"/>
  <c r="M59" i="6" s="1"/>
  <c r="O59" i="6" s="1"/>
  <c r="P59" i="6" s="1"/>
  <c r="Q59" i="6" s="1"/>
  <c r="R59" i="6" s="1"/>
  <c r="I52" i="4" s="1"/>
  <c r="L32" i="6"/>
  <c r="M32" i="6" s="1"/>
  <c r="O32" i="6" s="1"/>
  <c r="P32" i="6" s="1"/>
  <c r="Q32" i="6" s="1"/>
  <c r="R32" i="6" s="1"/>
  <c r="I25" i="4" s="1"/>
  <c r="L39" i="6"/>
  <c r="M39" i="6" s="1"/>
  <c r="O39" i="6" s="1"/>
  <c r="P39" i="6" s="1"/>
  <c r="Q39" i="6" s="1"/>
  <c r="R39" i="6" s="1"/>
  <c r="I32" i="4" s="1"/>
  <c r="L15" i="6"/>
  <c r="M15" i="6" s="1"/>
  <c r="O15" i="6" s="1"/>
  <c r="P15" i="6" s="1"/>
  <c r="Q15" i="6" s="1"/>
  <c r="R15" i="6" s="1"/>
  <c r="I8" i="4" s="1"/>
  <c r="L17" i="6"/>
  <c r="M17" i="6"/>
  <c r="O17" i="6" s="1"/>
  <c r="P17" i="6" s="1"/>
  <c r="Q17" i="6" s="1"/>
  <c r="R17" i="6" s="1"/>
  <c r="I10" i="4" s="1"/>
  <c r="L25" i="6"/>
  <c r="M25" i="6" s="1"/>
  <c r="O25" i="6" s="1"/>
  <c r="P25" i="6" s="1"/>
  <c r="Q25" i="6" s="1"/>
  <c r="R25" i="6" s="1"/>
  <c r="I18" i="4" s="1"/>
  <c r="L13" i="6"/>
  <c r="M13" i="6" s="1"/>
  <c r="O13" i="6" s="1"/>
  <c r="P13" i="6" s="1"/>
  <c r="Q13" i="6" s="1"/>
  <c r="R13" i="6" s="1"/>
  <c r="I6" i="4" s="1"/>
  <c r="L45" i="6"/>
  <c r="M45" i="6" s="1"/>
  <c r="O45" i="6" s="1"/>
  <c r="P45" i="6" s="1"/>
  <c r="Q45" i="6" s="1"/>
  <c r="R45" i="6" s="1"/>
  <c r="I38" i="4" s="1"/>
  <c r="L43" i="6"/>
  <c r="M43" i="6" s="1"/>
  <c r="O43" i="6" s="1"/>
  <c r="P43" i="6" s="1"/>
  <c r="Q43" i="6" s="1"/>
  <c r="R43" i="6" s="1"/>
  <c r="I36" i="4" s="1"/>
  <c r="L44" i="6"/>
  <c r="M44" i="6"/>
  <c r="O44" i="6" s="1"/>
  <c r="P44" i="6" s="1"/>
  <c r="Q44" i="6" s="1"/>
  <c r="R44" i="6" s="1"/>
  <c r="I37" i="4" s="1"/>
  <c r="L35" i="6"/>
  <c r="M35" i="6" s="1"/>
  <c r="O35" i="6" s="1"/>
  <c r="P35" i="6" s="1"/>
  <c r="Q35" i="6" s="1"/>
  <c r="R35" i="6" s="1"/>
  <c r="I28" i="4" s="1"/>
  <c r="L18" i="6"/>
  <c r="M18" i="6"/>
  <c r="O18" i="6" s="1"/>
  <c r="P18" i="6" s="1"/>
  <c r="Q18" i="6" s="1"/>
  <c r="R18" i="6" s="1"/>
  <c r="I11" i="4" s="1"/>
  <c r="L46" i="6"/>
  <c r="M46" i="6" s="1"/>
  <c r="O46" i="6" s="1"/>
  <c r="P46" i="6" s="1"/>
  <c r="Q46" i="6" s="1"/>
  <c r="R46" i="6" s="1"/>
  <c r="I39" i="4" s="1"/>
  <c r="M26" i="2"/>
  <c r="O26" i="2" s="1"/>
  <c r="P26" i="2" s="1"/>
  <c r="Q26" i="2" s="1"/>
  <c r="R26" i="2" s="1"/>
  <c r="M12" i="2"/>
  <c r="O12" i="2" s="1"/>
  <c r="P12" i="2" s="1"/>
  <c r="Q12" i="2" s="1"/>
  <c r="R12" i="2" s="1"/>
  <c r="M11" i="2"/>
  <c r="O11" i="2" s="1"/>
  <c r="P11" i="2" s="1"/>
  <c r="Q11" i="2" s="1"/>
  <c r="R11" i="2" s="1"/>
  <c r="M42" i="2"/>
  <c r="O42" i="2" s="1"/>
  <c r="P42" i="2" s="1"/>
  <c r="Q42" i="2" s="1"/>
  <c r="R42" i="2" s="1"/>
  <c r="M23" i="2"/>
  <c r="O23" i="2" s="1"/>
  <c r="P23" i="2" s="1"/>
  <c r="Q23" i="2" s="1"/>
  <c r="R23" i="2" s="1"/>
  <c r="M29" i="2"/>
  <c r="O29" i="2" s="1"/>
  <c r="P29" i="2" s="1"/>
  <c r="Q29" i="2" s="1"/>
  <c r="R29" i="2" s="1"/>
  <c r="M60" i="3"/>
  <c r="O60" i="3" s="1"/>
  <c r="P60" i="3" s="1"/>
  <c r="Q60" i="3" s="1"/>
  <c r="R60" i="3" s="1"/>
  <c r="L28" i="5"/>
  <c r="M28" i="5" s="1"/>
  <c r="O28" i="5" s="1"/>
  <c r="P28" i="5" s="1"/>
  <c r="Q28" i="5" s="1"/>
  <c r="R28" i="5" s="1"/>
  <c r="L58" i="5"/>
  <c r="M58" i="5" s="1"/>
  <c r="O58" i="5" s="1"/>
  <c r="P58" i="5" s="1"/>
  <c r="Q58" i="5" s="1"/>
  <c r="R58" i="5" s="1"/>
  <c r="L20" i="5"/>
  <c r="M20" i="5" s="1"/>
  <c r="O20" i="5" s="1"/>
  <c r="P20" i="5" s="1"/>
  <c r="Q20" i="5" s="1"/>
  <c r="R20" i="5" s="1"/>
  <c r="L57" i="5"/>
  <c r="M57" i="5" s="1"/>
  <c r="O57" i="5" s="1"/>
  <c r="P57" i="5" s="1"/>
  <c r="Q57" i="5" s="1"/>
  <c r="R57" i="5" s="1"/>
  <c r="L44" i="5"/>
  <c r="M44" i="5"/>
  <c r="O44" i="5" s="1"/>
  <c r="P44" i="5" s="1"/>
  <c r="Q44" i="5" s="1"/>
  <c r="R44" i="5" s="1"/>
  <c r="L54" i="5"/>
  <c r="M54" i="5" s="1"/>
  <c r="O54" i="5" s="1"/>
  <c r="P54" i="5" s="1"/>
  <c r="Q54" i="5" s="1"/>
  <c r="R54" i="5" s="1"/>
  <c r="L43" i="5"/>
  <c r="M43" i="5" s="1"/>
  <c r="O43" i="5" s="1"/>
  <c r="P43" i="5" s="1"/>
  <c r="Q43" i="5" s="1"/>
  <c r="R43" i="5" s="1"/>
  <c r="L25" i="5"/>
  <c r="M25" i="5"/>
  <c r="O25" i="5" s="1"/>
  <c r="P25" i="5" s="1"/>
  <c r="Q25" i="5" s="1"/>
  <c r="R25" i="5" s="1"/>
  <c r="L27" i="5"/>
  <c r="M27" i="5" s="1"/>
  <c r="O27" i="5" s="1"/>
  <c r="P27" i="5" s="1"/>
  <c r="Q27" i="5" s="1"/>
  <c r="R27" i="5" s="1"/>
  <c r="M30" i="3"/>
  <c r="O30" i="3" s="1"/>
  <c r="P30" i="3" s="1"/>
  <c r="Q30" i="3" s="1"/>
  <c r="R30" i="3" s="1"/>
  <c r="M41" i="3"/>
  <c r="O41" i="3" s="1"/>
  <c r="P41" i="3" s="1"/>
  <c r="Q41" i="3" s="1"/>
  <c r="R41" i="3" s="1"/>
  <c r="L44" i="3"/>
  <c r="M44" i="3"/>
  <c r="O44" i="3" s="1"/>
  <c r="P44" i="3" s="1"/>
  <c r="Q44" i="3" s="1"/>
  <c r="R44" i="3" s="1"/>
  <c r="L38" i="3"/>
  <c r="M38" i="3"/>
  <c r="O38" i="3" s="1"/>
  <c r="P38" i="3" s="1"/>
  <c r="Q38" i="3" s="1"/>
  <c r="R38" i="3" s="1"/>
  <c r="L26" i="3"/>
  <c r="M26" i="3" s="1"/>
  <c r="O26" i="3" s="1"/>
  <c r="P26" i="3" s="1"/>
  <c r="Q26" i="3" s="1"/>
  <c r="R26" i="3" s="1"/>
  <c r="L18" i="3"/>
  <c r="M18" i="3" s="1"/>
  <c r="O18" i="3" s="1"/>
  <c r="P18" i="3" s="1"/>
  <c r="Q18" i="3" s="1"/>
  <c r="R18" i="3" s="1"/>
  <c r="L40" i="3"/>
  <c r="M40" i="3" s="1"/>
  <c r="O40" i="3" s="1"/>
  <c r="P40" i="3" s="1"/>
  <c r="Q40" i="3" s="1"/>
  <c r="R40" i="3" s="1"/>
  <c r="L24" i="3"/>
  <c r="M24" i="3" s="1"/>
  <c r="O24" i="3" s="1"/>
  <c r="P24" i="3" s="1"/>
  <c r="Q24" i="3" s="1"/>
  <c r="R24" i="3" s="1"/>
  <c r="L54" i="3"/>
  <c r="M54" i="3"/>
  <c r="O54" i="3" s="1"/>
  <c r="P54" i="3" s="1"/>
  <c r="Q54" i="3" s="1"/>
  <c r="R54" i="3" s="1"/>
  <c r="L14" i="3"/>
  <c r="M14" i="3" s="1"/>
  <c r="O14" i="3" s="1"/>
  <c r="P14" i="3" s="1"/>
  <c r="Q14" i="3" s="1"/>
  <c r="R14" i="3" s="1"/>
  <c r="L21" i="3"/>
  <c r="M21" i="3" s="1"/>
  <c r="O21" i="3" s="1"/>
  <c r="P21" i="3" s="1"/>
  <c r="Q21" i="3" s="1"/>
  <c r="R21" i="3" s="1"/>
  <c r="L23" i="3"/>
  <c r="M23" i="3" s="1"/>
  <c r="O23" i="3" s="1"/>
  <c r="P23" i="3" s="1"/>
  <c r="Q23" i="3" s="1"/>
  <c r="R23" i="3" s="1"/>
  <c r="L32" i="3"/>
  <c r="M32" i="3" s="1"/>
  <c r="O32" i="3" s="1"/>
  <c r="P32" i="3" s="1"/>
  <c r="Q32" i="3" s="1"/>
  <c r="R32" i="3" s="1"/>
  <c r="L20" i="3"/>
  <c r="M20" i="3" s="1"/>
  <c r="O20" i="3" s="1"/>
  <c r="P20" i="3" s="1"/>
  <c r="Q20" i="3" s="1"/>
  <c r="R20" i="3" s="1"/>
  <c r="L16" i="2"/>
  <c r="M16" i="2"/>
  <c r="O16" i="2" s="1"/>
  <c r="P16" i="2" s="1"/>
  <c r="Q16" i="2" s="1"/>
  <c r="R16" i="2" s="1"/>
  <c r="L22" i="2"/>
  <c r="M22" i="2" s="1"/>
  <c r="O22" i="2" s="1"/>
  <c r="P22" i="2" s="1"/>
  <c r="Q22" i="2" s="1"/>
  <c r="R22" i="2" s="1"/>
  <c r="L49" i="2"/>
  <c r="M49" i="2" s="1"/>
  <c r="O49" i="2" s="1"/>
  <c r="P49" i="2" s="1"/>
  <c r="Q49" i="2" s="1"/>
  <c r="R49" i="2" s="1"/>
  <c r="L24" i="2"/>
  <c r="M24" i="2" s="1"/>
  <c r="O24" i="2" s="1"/>
  <c r="P24" i="2" s="1"/>
  <c r="Q24" i="2" s="1"/>
  <c r="R24" i="2" s="1"/>
  <c r="L58" i="2"/>
  <c r="M58" i="2" s="1"/>
  <c r="O58" i="2" s="1"/>
  <c r="P58" i="2" s="1"/>
  <c r="Q58" i="2" s="1"/>
  <c r="R58" i="2" s="1"/>
  <c r="L51" i="2"/>
  <c r="M51" i="2" s="1"/>
  <c r="O51" i="2" s="1"/>
  <c r="P51" i="2" s="1"/>
  <c r="Q51" i="2" s="1"/>
  <c r="R51" i="2" s="1"/>
  <c r="L41" i="2"/>
  <c r="M41" i="2"/>
  <c r="O41" i="2" s="1"/>
  <c r="P41" i="2" s="1"/>
  <c r="Q41" i="2" s="1"/>
  <c r="R41" i="2" s="1"/>
  <c r="L56" i="2"/>
  <c r="M56" i="2"/>
  <c r="O56" i="2" s="1"/>
  <c r="P56" i="2" s="1"/>
  <c r="Q56" i="2" s="1"/>
  <c r="R56" i="2" s="1"/>
  <c r="L62" i="2"/>
  <c r="M62" i="2" s="1"/>
  <c r="O62" i="2" s="1"/>
  <c r="P62" i="2" s="1"/>
  <c r="Q62" i="2" s="1"/>
  <c r="R62" i="2" s="1"/>
  <c r="L32" i="2"/>
  <c r="M32" i="2" s="1"/>
  <c r="O32" i="2" s="1"/>
  <c r="P32" i="2" s="1"/>
  <c r="Q32" i="2" s="1"/>
  <c r="R32" i="2" s="1"/>
  <c r="L25" i="2"/>
  <c r="M25" i="2" s="1"/>
  <c r="O25" i="2" s="1"/>
  <c r="P25" i="2" s="1"/>
  <c r="Q25" i="2" s="1"/>
  <c r="R25" i="2" s="1"/>
  <c r="L37" i="2"/>
  <c r="M37" i="2" s="1"/>
  <c r="O37" i="2" s="1"/>
  <c r="P37" i="2" s="1"/>
  <c r="Q37" i="2" s="1"/>
  <c r="R37" i="2" s="1"/>
  <c r="L33" i="2"/>
  <c r="M33" i="2" s="1"/>
  <c r="O33" i="2" s="1"/>
  <c r="P33" i="2" s="1"/>
  <c r="Q33" i="2" s="1"/>
  <c r="R33" i="2" s="1"/>
  <c r="L30" i="2"/>
  <c r="M30" i="2" s="1"/>
  <c r="O30" i="2" s="1"/>
  <c r="P30" i="2" s="1"/>
  <c r="Q30" i="2" s="1"/>
  <c r="R30" i="2" s="1"/>
  <c r="L50" i="2"/>
  <c r="M50" i="2"/>
  <c r="O50" i="2" s="1"/>
  <c r="P50" i="2" s="1"/>
  <c r="Q50" i="2" s="1"/>
  <c r="R50" i="2" s="1"/>
  <c r="L39" i="2"/>
  <c r="M39" i="2" s="1"/>
  <c r="O39" i="2" s="1"/>
  <c r="P39" i="2" s="1"/>
  <c r="Q39" i="2" s="1"/>
  <c r="R39" i="2" s="1"/>
  <c r="L13" i="2"/>
  <c r="M13" i="2" s="1"/>
  <c r="O13" i="2" s="1"/>
  <c r="P13" i="2" s="1"/>
  <c r="Q13" i="2" s="1"/>
  <c r="R13" i="2" s="1"/>
  <c r="L36" i="2"/>
  <c r="M36" i="2"/>
  <c r="O36" i="2" s="1"/>
  <c r="P36" i="2" s="1"/>
  <c r="Q36" i="2" s="1"/>
  <c r="R36" i="2" s="1"/>
  <c r="L61" i="2"/>
  <c r="M61" i="2" s="1"/>
  <c r="O61" i="2" s="1"/>
  <c r="P61" i="2" s="1"/>
  <c r="Q61" i="2" s="1"/>
  <c r="R61" i="2" s="1"/>
  <c r="L46" i="2"/>
  <c r="M46" i="2" s="1"/>
  <c r="O46" i="2" s="1"/>
  <c r="P46" i="2" s="1"/>
  <c r="Q46" i="2" s="1"/>
  <c r="R46" i="2" s="1"/>
  <c r="L60" i="2"/>
  <c r="M60" i="2" s="1"/>
  <c r="O60" i="2" s="1"/>
  <c r="P60" i="2" s="1"/>
  <c r="Q60" i="2" s="1"/>
  <c r="R60" i="2" s="1"/>
  <c r="G54" i="4" l="1"/>
  <c r="C39" i="1"/>
  <c r="C37" i="1"/>
  <c r="F8" i="1"/>
  <c r="F6" i="1"/>
  <c r="E3" i="1"/>
  <c r="F3" i="1" s="1"/>
  <c r="H3" i="1" s="1"/>
  <c r="I55" i="1" s="1"/>
  <c r="C40" i="1" l="1"/>
  <c r="C41" i="1" s="1"/>
  <c r="N55" i="1"/>
  <c r="N11" i="1"/>
  <c r="N16" i="1"/>
  <c r="N40" i="1"/>
  <c r="N17" i="1"/>
  <c r="N27" i="1"/>
  <c r="N18" i="1"/>
  <c r="N19" i="1"/>
  <c r="N25" i="1"/>
  <c r="I60" i="1"/>
  <c r="N60" i="1" s="1"/>
  <c r="I59" i="1"/>
  <c r="N59" i="1" s="1"/>
  <c r="I58" i="1"/>
  <c r="J58" i="1" s="1"/>
  <c r="L58" i="1" s="1"/>
  <c r="I62" i="1"/>
  <c r="K62" i="1" s="1"/>
  <c r="I61" i="1"/>
  <c r="J61" i="1" s="1"/>
  <c r="I57" i="1"/>
  <c r="N57" i="1" s="1"/>
  <c r="I56" i="1"/>
  <c r="K56" i="1" s="1"/>
  <c r="E54" i="4"/>
  <c r="K60" i="1"/>
  <c r="K55" i="1"/>
  <c r="J55" i="1"/>
  <c r="J48" i="1"/>
  <c r="J49" i="1"/>
  <c r="F11" i="1"/>
  <c r="I41" i="1"/>
  <c r="N41" i="1" s="1"/>
  <c r="I21" i="1"/>
  <c r="N21" i="1" s="1"/>
  <c r="I42" i="1"/>
  <c r="N42" i="1" s="1"/>
  <c r="I22" i="1"/>
  <c r="N22" i="1" s="1"/>
  <c r="I43" i="1"/>
  <c r="N43" i="1" s="1"/>
  <c r="I23" i="1"/>
  <c r="N23" i="1" s="1"/>
  <c r="I44" i="1"/>
  <c r="K44" i="1" s="1"/>
  <c r="I24" i="1"/>
  <c r="N24" i="1" s="1"/>
  <c r="I45" i="1"/>
  <c r="K45" i="1" s="1"/>
  <c r="I25" i="1"/>
  <c r="I46" i="1"/>
  <c r="N46" i="1" s="1"/>
  <c r="I26" i="1"/>
  <c r="N26" i="1" s="1"/>
  <c r="I47" i="1"/>
  <c r="N47" i="1" s="1"/>
  <c r="I11" i="1"/>
  <c r="I48" i="1"/>
  <c r="N48" i="1" s="1"/>
  <c r="I49" i="1"/>
  <c r="N49" i="1" s="1"/>
  <c r="I27" i="1"/>
  <c r="I51" i="1"/>
  <c r="N51" i="1" s="1"/>
  <c r="I52" i="1"/>
  <c r="N52" i="1" s="1"/>
  <c r="I53" i="1"/>
  <c r="N53" i="1" s="1"/>
  <c r="I30" i="1"/>
  <c r="N30" i="1" s="1"/>
  <c r="I54" i="1"/>
  <c r="N54" i="1" s="1"/>
  <c r="I31" i="1"/>
  <c r="N31" i="1" s="1"/>
  <c r="I12" i="1"/>
  <c r="N12" i="1" s="1"/>
  <c r="I33" i="1"/>
  <c r="N33" i="1" s="1"/>
  <c r="I14" i="1"/>
  <c r="K14" i="1" s="1"/>
  <c r="I15" i="1"/>
  <c r="K15" i="1" s="1"/>
  <c r="I36" i="1"/>
  <c r="N36" i="1" s="1"/>
  <c r="I50" i="1"/>
  <c r="N50" i="1" s="1"/>
  <c r="I28" i="1"/>
  <c r="N28" i="1" s="1"/>
  <c r="I29" i="1"/>
  <c r="N29" i="1" s="1"/>
  <c r="I32" i="1"/>
  <c r="N32" i="1" s="1"/>
  <c r="I13" i="1"/>
  <c r="K13" i="1" s="1"/>
  <c r="I34" i="1"/>
  <c r="N34" i="1" s="1"/>
  <c r="I35" i="1"/>
  <c r="N35" i="1" s="1"/>
  <c r="I16" i="1"/>
  <c r="I17" i="1"/>
  <c r="I20" i="1"/>
  <c r="N20" i="1" s="1"/>
  <c r="I19" i="1"/>
  <c r="I18" i="1"/>
  <c r="I40" i="1"/>
  <c r="I39" i="1"/>
  <c r="J39" i="1" s="1"/>
  <c r="I38" i="1"/>
  <c r="N38" i="1" s="1"/>
  <c r="I37" i="1"/>
  <c r="N37" i="1" s="1"/>
  <c r="J62" i="1" l="1"/>
  <c r="L62" i="1" s="1"/>
  <c r="N62" i="1"/>
  <c r="E50" i="4"/>
  <c r="E51" i="4"/>
  <c r="E52" i="4"/>
  <c r="E48" i="4"/>
  <c r="K59" i="1"/>
  <c r="J60" i="1"/>
  <c r="L60" i="1" s="1"/>
  <c r="M60" i="1" s="1"/>
  <c r="O60" i="1" s="1"/>
  <c r="P60" i="1" s="1"/>
  <c r="Q60" i="1" s="1"/>
  <c r="R60" i="1" s="1"/>
  <c r="F53" i="4" s="1"/>
  <c r="N39" i="1"/>
  <c r="N15" i="1"/>
  <c r="N14" i="1"/>
  <c r="N61" i="1"/>
  <c r="N45" i="1"/>
  <c r="N44" i="1"/>
  <c r="K57" i="1"/>
  <c r="J59" i="1"/>
  <c r="L59" i="1" s="1"/>
  <c r="K58" i="1"/>
  <c r="M58" i="1" s="1"/>
  <c r="J56" i="1"/>
  <c r="L56" i="1" s="1"/>
  <c r="M56" i="1" s="1"/>
  <c r="K61" i="1"/>
  <c r="J57" i="1"/>
  <c r="L57" i="1" s="1"/>
  <c r="N56" i="1"/>
  <c r="N58" i="1"/>
  <c r="N13" i="1"/>
  <c r="M62" i="1"/>
  <c r="O62" i="1" s="1"/>
  <c r="P62" i="1" s="1"/>
  <c r="Q62" i="1" s="1"/>
  <c r="R62" i="1" s="1"/>
  <c r="E53" i="4"/>
  <c r="E49" i="4"/>
  <c r="L61" i="1"/>
  <c r="L55" i="1"/>
  <c r="M55" i="1"/>
  <c r="O55" i="1" s="1"/>
  <c r="P55" i="1" s="1"/>
  <c r="Q55" i="1" s="1"/>
  <c r="R55" i="1" s="1"/>
  <c r="F48" i="4" s="1"/>
  <c r="H16" i="4"/>
  <c r="J47" i="1"/>
  <c r="L47" i="1" s="1"/>
  <c r="J46" i="1"/>
  <c r="L46" i="1" s="1"/>
  <c r="J45" i="1"/>
  <c r="L45" i="1" s="1"/>
  <c r="J44" i="1"/>
  <c r="L44" i="1" s="1"/>
  <c r="M44" i="1" s="1"/>
  <c r="J43" i="1"/>
  <c r="L43" i="1" s="1"/>
  <c r="J42" i="1"/>
  <c r="L42" i="1" s="1"/>
  <c r="K42" i="1"/>
  <c r="K43" i="1"/>
  <c r="J30" i="1"/>
  <c r="L30" i="1" s="1"/>
  <c r="K30" i="1"/>
  <c r="K40" i="1"/>
  <c r="K27" i="1"/>
  <c r="J40" i="1"/>
  <c r="L40" i="1" s="1"/>
  <c r="J16" i="1"/>
  <c r="L16" i="1" s="1"/>
  <c r="K34" i="1"/>
  <c r="K26" i="1"/>
  <c r="K46" i="1"/>
  <c r="J12" i="1"/>
  <c r="L12" i="1" s="1"/>
  <c r="K49" i="1"/>
  <c r="J21" i="1"/>
  <c r="L21" i="1" s="1"/>
  <c r="J38" i="1"/>
  <c r="L38" i="1" s="1"/>
  <c r="K38" i="1"/>
  <c r="K39" i="1"/>
  <c r="J18" i="1"/>
  <c r="L18" i="1" s="1"/>
  <c r="J13" i="1"/>
  <c r="L13" i="1" s="1"/>
  <c r="M13" i="1" s="1"/>
  <c r="K50" i="1"/>
  <c r="J31" i="1"/>
  <c r="L31" i="1" s="1"/>
  <c r="K31" i="1"/>
  <c r="J37" i="1"/>
  <c r="L37" i="1" s="1"/>
  <c r="K37" i="1"/>
  <c r="J41" i="1"/>
  <c r="L41" i="1" s="1"/>
  <c r="J19" i="1"/>
  <c r="L19" i="1" s="1"/>
  <c r="J20" i="1"/>
  <c r="L20" i="1" s="1"/>
  <c r="J17" i="1"/>
  <c r="L17" i="1" s="1"/>
  <c r="K11" i="1"/>
  <c r="K35" i="1"/>
  <c r="K47" i="1"/>
  <c r="K32" i="1"/>
  <c r="K25" i="1"/>
  <c r="K48" i="1"/>
  <c r="K29" i="1"/>
  <c r="K28" i="1"/>
  <c r="K24" i="1"/>
  <c r="J54" i="1"/>
  <c r="L54" i="1" s="1"/>
  <c r="K51" i="1"/>
  <c r="K36" i="1"/>
  <c r="K23" i="1"/>
  <c r="J53" i="1"/>
  <c r="K52" i="1"/>
  <c r="J15" i="1"/>
  <c r="L15" i="1" s="1"/>
  <c r="J52" i="1"/>
  <c r="L52" i="1" s="1"/>
  <c r="K53" i="1"/>
  <c r="J14" i="1"/>
  <c r="L14" i="1" s="1"/>
  <c r="J22" i="1"/>
  <c r="L22" i="1" s="1"/>
  <c r="J51" i="1"/>
  <c r="L51" i="1" s="1"/>
  <c r="K54" i="1"/>
  <c r="J33" i="1"/>
  <c r="L33" i="1" s="1"/>
  <c r="K33" i="1"/>
  <c r="J50" i="1"/>
  <c r="L50" i="1" s="1"/>
  <c r="K41" i="1"/>
  <c r="L49" i="1"/>
  <c r="L48" i="1"/>
  <c r="L39" i="1"/>
  <c r="E13" i="4"/>
  <c r="E32" i="4"/>
  <c r="E17" i="4"/>
  <c r="E35" i="4"/>
  <c r="K12" i="1"/>
  <c r="J23" i="1"/>
  <c r="J24" i="1"/>
  <c r="J25" i="1"/>
  <c r="J11" i="1"/>
  <c r="K20" i="1"/>
  <c r="J32" i="1"/>
  <c r="K22" i="1"/>
  <c r="J34" i="1"/>
  <c r="J35" i="1"/>
  <c r="J36" i="1"/>
  <c r="J29" i="1"/>
  <c r="K17" i="1"/>
  <c r="K18" i="1"/>
  <c r="J28" i="1"/>
  <c r="K19" i="1"/>
  <c r="K16" i="1"/>
  <c r="J27" i="1"/>
  <c r="J26" i="1"/>
  <c r="K21" i="1"/>
  <c r="E21" i="4" l="1"/>
  <c r="E42" i="4"/>
  <c r="O58" i="1"/>
  <c r="P58" i="1" s="1"/>
  <c r="Q58" i="1" s="1"/>
  <c r="R58" i="1" s="1"/>
  <c r="F51" i="4" s="1"/>
  <c r="M61" i="1"/>
  <c r="O61" i="1" s="1"/>
  <c r="P61" i="1" s="1"/>
  <c r="Q61" i="1" s="1"/>
  <c r="R61" i="1" s="1"/>
  <c r="F54" i="4" s="1"/>
  <c r="O44" i="1"/>
  <c r="P44" i="1" s="1"/>
  <c r="Q44" i="1" s="1"/>
  <c r="R44" i="1" s="1"/>
  <c r="F37" i="4" s="1"/>
  <c r="M59" i="1"/>
  <c r="O59" i="1" s="1"/>
  <c r="P59" i="1" s="1"/>
  <c r="Q59" i="1" s="1"/>
  <c r="R59" i="1" s="1"/>
  <c r="F52" i="4" s="1"/>
  <c r="O13" i="1"/>
  <c r="P13" i="1" s="1"/>
  <c r="Q13" i="1" s="1"/>
  <c r="R13" i="1" s="1"/>
  <c r="F6" i="4" s="1"/>
  <c r="M57" i="1"/>
  <c r="O57" i="1" s="1"/>
  <c r="P57" i="1" s="1"/>
  <c r="Q57" i="1" s="1"/>
  <c r="R57" i="1" s="1"/>
  <c r="F50" i="4" s="1"/>
  <c r="O56" i="1"/>
  <c r="P56" i="1" s="1"/>
  <c r="Q56" i="1" s="1"/>
  <c r="R56" i="1" s="1"/>
  <c r="F49" i="4" s="1"/>
  <c r="M17" i="1"/>
  <c r="O17" i="1" s="1"/>
  <c r="P17" i="1" s="1"/>
  <c r="Q17" i="1" s="1"/>
  <c r="R17" i="1" s="1"/>
  <c r="F10" i="4" s="1"/>
  <c r="M31" i="1"/>
  <c r="O31" i="1" s="1"/>
  <c r="P31" i="1" s="1"/>
  <c r="Q31" i="1" s="1"/>
  <c r="R31" i="1" s="1"/>
  <c r="F24" i="4" s="1"/>
  <c r="M20" i="1"/>
  <c r="O20" i="1" s="1"/>
  <c r="P20" i="1" s="1"/>
  <c r="Q20" i="1" s="1"/>
  <c r="R20" i="1" s="1"/>
  <c r="F13" i="4" s="1"/>
  <c r="G18" i="4"/>
  <c r="M30" i="1"/>
  <c r="O30" i="1" s="1"/>
  <c r="P30" i="1" s="1"/>
  <c r="Q30" i="1" s="1"/>
  <c r="R30" i="1" s="1"/>
  <c r="F23" i="4" s="1"/>
  <c r="M39" i="1"/>
  <c r="O39" i="1" s="1"/>
  <c r="P39" i="1" s="1"/>
  <c r="Q39" i="1" s="1"/>
  <c r="R39" i="1" s="1"/>
  <c r="F32" i="4" s="1"/>
  <c r="M41" i="1"/>
  <c r="O41" i="1" s="1"/>
  <c r="P41" i="1" s="1"/>
  <c r="Q41" i="1" s="1"/>
  <c r="R41" i="1" s="1"/>
  <c r="F34" i="4" s="1"/>
  <c r="M42" i="1"/>
  <c r="O42" i="1" s="1"/>
  <c r="P42" i="1" s="1"/>
  <c r="Q42" i="1" s="1"/>
  <c r="R42" i="1" s="1"/>
  <c r="F35" i="4" s="1"/>
  <c r="M54" i="1"/>
  <c r="O54" i="1" s="1"/>
  <c r="P54" i="1" s="1"/>
  <c r="Q54" i="1" s="1"/>
  <c r="R54" i="1" s="1"/>
  <c r="F47" i="4" s="1"/>
  <c r="M48" i="1"/>
  <c r="O48" i="1" s="1"/>
  <c r="P48" i="1" s="1"/>
  <c r="Q48" i="1" s="1"/>
  <c r="R48" i="1" s="1"/>
  <c r="F41" i="4" s="1"/>
  <c r="M43" i="1"/>
  <c r="O43" i="1" s="1"/>
  <c r="P43" i="1" s="1"/>
  <c r="Q43" i="1" s="1"/>
  <c r="R43" i="1" s="1"/>
  <c r="F36" i="4" s="1"/>
  <c r="H23" i="4"/>
  <c r="H25" i="4"/>
  <c r="H8" i="4"/>
  <c r="H38" i="4"/>
  <c r="H45" i="4"/>
  <c r="H13" i="4"/>
  <c r="H24" i="4"/>
  <c r="H20" i="4"/>
  <c r="H12" i="4"/>
  <c r="H37" i="4"/>
  <c r="H31" i="4"/>
  <c r="H30" i="4"/>
  <c r="H22" i="4"/>
  <c r="H36" i="4"/>
  <c r="H7" i="4"/>
  <c r="H52" i="4"/>
  <c r="H50" i="4"/>
  <c r="H51" i="4"/>
  <c r="H53" i="4"/>
  <c r="H48" i="4"/>
  <c r="H54" i="4"/>
  <c r="H49" i="4"/>
  <c r="H29" i="4"/>
  <c r="G24" i="4"/>
  <c r="G36" i="4"/>
  <c r="G23" i="4"/>
  <c r="G37" i="4"/>
  <c r="G11" i="4"/>
  <c r="G9" i="4"/>
  <c r="G27" i="4"/>
  <c r="G30" i="4"/>
  <c r="G10" i="4"/>
  <c r="G46" i="4"/>
  <c r="G40" i="4"/>
  <c r="G42" i="4"/>
  <c r="G13" i="4"/>
  <c r="G15" i="4"/>
  <c r="G49" i="4"/>
  <c r="G52" i="4"/>
  <c r="G51" i="4"/>
  <c r="G48" i="4"/>
  <c r="G50" i="4"/>
  <c r="G53" i="4"/>
  <c r="E40" i="4"/>
  <c r="E36" i="4"/>
  <c r="M50" i="1"/>
  <c r="O50" i="1" s="1"/>
  <c r="P50" i="1" s="1"/>
  <c r="Q50" i="1" s="1"/>
  <c r="R50" i="1" s="1"/>
  <c r="F43" i="4" s="1"/>
  <c r="M19" i="1"/>
  <c r="O19" i="1" s="1"/>
  <c r="P19" i="1" s="1"/>
  <c r="Q19" i="1" s="1"/>
  <c r="R19" i="1" s="1"/>
  <c r="F12" i="4" s="1"/>
  <c r="M33" i="1"/>
  <c r="O33" i="1" s="1"/>
  <c r="P33" i="1" s="1"/>
  <c r="Q33" i="1" s="1"/>
  <c r="R33" i="1" s="1"/>
  <c r="F26" i="4" s="1"/>
  <c r="M47" i="1"/>
  <c r="O47" i="1" s="1"/>
  <c r="P47" i="1" s="1"/>
  <c r="Q47" i="1" s="1"/>
  <c r="R47" i="1" s="1"/>
  <c r="F40" i="4" s="1"/>
  <c r="M15" i="1"/>
  <c r="O15" i="1" s="1"/>
  <c r="P15" i="1" s="1"/>
  <c r="Q15" i="1" s="1"/>
  <c r="R15" i="1" s="1"/>
  <c r="F8" i="4" s="1"/>
  <c r="M45" i="1"/>
  <c r="O45" i="1" s="1"/>
  <c r="P45" i="1" s="1"/>
  <c r="Q45" i="1" s="1"/>
  <c r="R45" i="1" s="1"/>
  <c r="F38" i="4" s="1"/>
  <c r="M46" i="1"/>
  <c r="O46" i="1" s="1"/>
  <c r="P46" i="1" s="1"/>
  <c r="Q46" i="1" s="1"/>
  <c r="R46" i="1" s="1"/>
  <c r="F39" i="4" s="1"/>
  <c r="M51" i="1"/>
  <c r="O51" i="1" s="1"/>
  <c r="P51" i="1" s="1"/>
  <c r="Q51" i="1" s="1"/>
  <c r="R51" i="1" s="1"/>
  <c r="F44" i="4" s="1"/>
  <c r="M37" i="1"/>
  <c r="O37" i="1" s="1"/>
  <c r="P37" i="1" s="1"/>
  <c r="Q37" i="1" s="1"/>
  <c r="R37" i="1" s="1"/>
  <c r="F30" i="4" s="1"/>
  <c r="L53" i="1"/>
  <c r="M53" i="1" s="1"/>
  <c r="O53" i="1" s="1"/>
  <c r="P53" i="1" s="1"/>
  <c r="Q53" i="1" s="1"/>
  <c r="R53" i="1" s="1"/>
  <c r="F46" i="4" s="1"/>
  <c r="M14" i="1"/>
  <c r="O14" i="1" s="1"/>
  <c r="P14" i="1" s="1"/>
  <c r="Q14" i="1" s="1"/>
  <c r="R14" i="1" s="1"/>
  <c r="F7" i="4" s="1"/>
  <c r="M12" i="1"/>
  <c r="O12" i="1" s="1"/>
  <c r="P12" i="1" s="1"/>
  <c r="Q12" i="1" s="1"/>
  <c r="R12" i="1" s="1"/>
  <c r="F5" i="4" s="1"/>
  <c r="M52" i="1"/>
  <c r="O52" i="1" s="1"/>
  <c r="P52" i="1" s="1"/>
  <c r="Q52" i="1" s="1"/>
  <c r="R52" i="1" s="1"/>
  <c r="F45" i="4" s="1"/>
  <c r="M18" i="1"/>
  <c r="O18" i="1" s="1"/>
  <c r="P18" i="1" s="1"/>
  <c r="Q18" i="1" s="1"/>
  <c r="R18" i="1" s="1"/>
  <c r="F11" i="4" s="1"/>
  <c r="M40" i="1"/>
  <c r="O40" i="1" s="1"/>
  <c r="P40" i="1" s="1"/>
  <c r="Q40" i="1" s="1"/>
  <c r="R40" i="1" s="1"/>
  <c r="F33" i="4" s="1"/>
  <c r="M38" i="1"/>
  <c r="O38" i="1" s="1"/>
  <c r="P38" i="1" s="1"/>
  <c r="Q38" i="1" s="1"/>
  <c r="R38" i="1" s="1"/>
  <c r="F31" i="4" s="1"/>
  <c r="M49" i="1"/>
  <c r="O49" i="1" s="1"/>
  <c r="P49" i="1" s="1"/>
  <c r="Q49" i="1" s="1"/>
  <c r="R49" i="1" s="1"/>
  <c r="F42" i="4" s="1"/>
  <c r="H14" i="4"/>
  <c r="H6" i="4"/>
  <c r="H11" i="4"/>
  <c r="H32" i="4"/>
  <c r="H40" i="4"/>
  <c r="H43" i="4"/>
  <c r="H5" i="4"/>
  <c r="H27" i="4"/>
  <c r="H15" i="4"/>
  <c r="H28" i="4"/>
  <c r="H18" i="4"/>
  <c r="H9" i="4"/>
  <c r="H42" i="4"/>
  <c r="H47" i="4"/>
  <c r="H46" i="4"/>
  <c r="H19" i="4"/>
  <c r="H17" i="4"/>
  <c r="H35" i="4"/>
  <c r="H44" i="4"/>
  <c r="H26" i="4"/>
  <c r="H34" i="4"/>
  <c r="H39" i="4"/>
  <c r="H10" i="4"/>
  <c r="H21" i="4"/>
  <c r="H4" i="4"/>
  <c r="H41" i="4"/>
  <c r="H33" i="4"/>
  <c r="E24" i="4"/>
  <c r="M16" i="1"/>
  <c r="O16" i="1" s="1"/>
  <c r="P16" i="1" s="1"/>
  <c r="Q16" i="1" s="1"/>
  <c r="R16" i="1" s="1"/>
  <c r="F9" i="4" s="1"/>
  <c r="M22" i="1"/>
  <c r="O22" i="1" s="1"/>
  <c r="P22" i="1" s="1"/>
  <c r="Q22" i="1" s="1"/>
  <c r="R22" i="1" s="1"/>
  <c r="F15" i="4" s="1"/>
  <c r="M21" i="1"/>
  <c r="O21" i="1" s="1"/>
  <c r="P21" i="1" s="1"/>
  <c r="Q21" i="1" s="1"/>
  <c r="R21" i="1" s="1"/>
  <c r="F14" i="4" s="1"/>
  <c r="L32" i="1"/>
  <c r="M32" i="1" s="1"/>
  <c r="O32" i="1" s="1"/>
  <c r="P32" i="1" s="1"/>
  <c r="Q32" i="1" s="1"/>
  <c r="R32" i="1" s="1"/>
  <c r="F25" i="4" s="1"/>
  <c r="L11" i="1"/>
  <c r="M11" i="1" s="1"/>
  <c r="O11" i="1" s="1"/>
  <c r="P11" i="1" s="1"/>
  <c r="Q11" i="1" s="1"/>
  <c r="R11" i="1" s="1"/>
  <c r="F4" i="4" s="1"/>
  <c r="L25" i="1"/>
  <c r="M25" i="1" s="1"/>
  <c r="O25" i="1" s="1"/>
  <c r="P25" i="1" s="1"/>
  <c r="Q25" i="1" s="1"/>
  <c r="R25" i="1" s="1"/>
  <c r="F18" i="4" s="1"/>
  <c r="L24" i="1"/>
  <c r="M24" i="1" s="1"/>
  <c r="O24" i="1" s="1"/>
  <c r="P24" i="1" s="1"/>
  <c r="Q24" i="1" s="1"/>
  <c r="R24" i="1" s="1"/>
  <c r="F17" i="4" s="1"/>
  <c r="L23" i="1"/>
  <c r="M23" i="1" s="1"/>
  <c r="O23" i="1" s="1"/>
  <c r="P23" i="1" s="1"/>
  <c r="Q23" i="1" s="1"/>
  <c r="R23" i="1" s="1"/>
  <c r="F16" i="4" s="1"/>
  <c r="L26" i="1"/>
  <c r="M26" i="1" s="1"/>
  <c r="O26" i="1" s="1"/>
  <c r="P26" i="1" s="1"/>
  <c r="Q26" i="1" s="1"/>
  <c r="R26" i="1" s="1"/>
  <c r="F19" i="4" s="1"/>
  <c r="L27" i="1"/>
  <c r="M27" i="1" s="1"/>
  <c r="O27" i="1" s="1"/>
  <c r="P27" i="1" s="1"/>
  <c r="Q27" i="1" s="1"/>
  <c r="R27" i="1" s="1"/>
  <c r="F20" i="4" s="1"/>
  <c r="L28" i="1"/>
  <c r="M28" i="1" s="1"/>
  <c r="O28" i="1" s="1"/>
  <c r="P28" i="1" s="1"/>
  <c r="Q28" i="1" s="1"/>
  <c r="R28" i="1" s="1"/>
  <c r="F21" i="4" s="1"/>
  <c r="L29" i="1"/>
  <c r="M29" i="1" s="1"/>
  <c r="O29" i="1" s="1"/>
  <c r="P29" i="1" s="1"/>
  <c r="Q29" i="1" s="1"/>
  <c r="R29" i="1" s="1"/>
  <c r="F22" i="4" s="1"/>
  <c r="L36" i="1"/>
  <c r="M36" i="1" s="1"/>
  <c r="O36" i="1" s="1"/>
  <c r="P36" i="1" s="1"/>
  <c r="Q36" i="1" s="1"/>
  <c r="R36" i="1" s="1"/>
  <c r="F29" i="4" s="1"/>
  <c r="L35" i="1"/>
  <c r="M35" i="1" s="1"/>
  <c r="O35" i="1" s="1"/>
  <c r="P35" i="1" s="1"/>
  <c r="Q35" i="1" s="1"/>
  <c r="R35" i="1" s="1"/>
  <c r="F28" i="4" s="1"/>
  <c r="L34" i="1"/>
  <c r="M34" i="1" s="1"/>
  <c r="O34" i="1" s="1"/>
  <c r="P34" i="1" s="1"/>
  <c r="Q34" i="1" s="1"/>
  <c r="R34" i="1" s="1"/>
  <c r="F27" i="4" s="1"/>
  <c r="G8" i="4"/>
  <c r="G47" i="4"/>
  <c r="G22" i="4"/>
  <c r="G16" i="4"/>
  <c r="G17" i="4"/>
  <c r="G5" i="4"/>
  <c r="G28" i="4"/>
  <c r="G34" i="4"/>
  <c r="G26" i="4"/>
  <c r="G31" i="4"/>
  <c r="G29" i="4"/>
  <c r="G33" i="4"/>
  <c r="G45" i="4"/>
  <c r="G20" i="4"/>
  <c r="G14" i="4"/>
  <c r="G43" i="4"/>
  <c r="G35" i="4"/>
  <c r="G4" i="4"/>
  <c r="G39" i="4"/>
  <c r="G41" i="4"/>
  <c r="G19" i="4"/>
  <c r="G44" i="4"/>
  <c r="G32" i="4"/>
  <c r="G12" i="4"/>
  <c r="G7" i="4"/>
  <c r="G38" i="4"/>
  <c r="G25" i="4"/>
  <c r="G6" i="4"/>
  <c r="G21" i="4"/>
  <c r="E9" i="4"/>
  <c r="E33" i="4"/>
  <c r="E28" i="4"/>
  <c r="E20" i="4"/>
  <c r="E5" i="4"/>
  <c r="E12" i="4"/>
  <c r="E47" i="4"/>
  <c r="E14" i="4"/>
  <c r="E19" i="4"/>
  <c r="E43" i="4"/>
  <c r="E31" i="4"/>
  <c r="E23" i="4"/>
  <c r="E8" i="4"/>
  <c r="E30" i="4"/>
  <c r="E11" i="4"/>
  <c r="E45" i="4"/>
  <c r="E29" i="4"/>
  <c r="E46" i="4"/>
  <c r="E16" i="4"/>
  <c r="E41" i="4"/>
  <c r="E18" i="4"/>
  <c r="E38" i="4"/>
  <c r="E4" i="4"/>
  <c r="E26" i="4"/>
  <c r="E7" i="4"/>
  <c r="E10" i="4"/>
  <c r="E27" i="4"/>
  <c r="E6" i="4"/>
  <c r="E44" i="4"/>
  <c r="E34" i="4"/>
  <c r="E15" i="4"/>
  <c r="E37" i="4"/>
  <c r="E39" i="4"/>
  <c r="E25" i="4"/>
  <c r="E22" i="4"/>
</calcChain>
</file>

<file path=xl/sharedStrings.xml><?xml version="1.0" encoding="utf-8"?>
<sst xmlns="http://schemas.openxmlformats.org/spreadsheetml/2006/main" count="539" uniqueCount="84">
  <si>
    <t xml:space="preserve">tire </t>
  </si>
  <si>
    <t>7.75-14</t>
  </si>
  <si>
    <t>rpm/mph</t>
  </si>
  <si>
    <t>axle</t>
  </si>
  <si>
    <t>weights</t>
  </si>
  <si>
    <t>big</t>
  </si>
  <si>
    <t>little</t>
  </si>
  <si>
    <t>valve</t>
  </si>
  <si>
    <t>g</t>
  </si>
  <si>
    <t>g/lb</t>
  </si>
  <si>
    <t>lb</t>
  </si>
  <si>
    <t>radius</t>
  </si>
  <si>
    <t>in</t>
  </si>
  <si>
    <t>mph</t>
  </si>
  <si>
    <t>valve area</t>
  </si>
  <si>
    <t>in²</t>
  </si>
  <si>
    <t>pressure</t>
  </si>
  <si>
    <t>spring initial</t>
  </si>
  <si>
    <t>spring rate</t>
  </si>
  <si>
    <t>lb/in</t>
  </si>
  <si>
    <t>free travel</t>
  </si>
  <si>
    <t>outer weight</t>
  </si>
  <si>
    <t>spring</t>
  </si>
  <si>
    <t>inner weight</t>
  </si>
  <si>
    <t>spring all</t>
  </si>
  <si>
    <t>final force</t>
  </si>
  <si>
    <t>rv</t>
  </si>
  <si>
    <t>inches</t>
  </si>
  <si>
    <t>outer</t>
  </si>
  <si>
    <t>inner</t>
  </si>
  <si>
    <t>fact</t>
  </si>
  <si>
    <t>#/in</t>
  </si>
  <si>
    <t>line pressure</t>
  </si>
  <si>
    <t>line force</t>
  </si>
  <si>
    <t>ratio</t>
  </si>
  <si>
    <t>hemi</t>
  </si>
  <si>
    <t>.046 wire</t>
  </si>
  <si>
    <t>.053 wire</t>
  </si>
  <si>
    <t>test 1</t>
  </si>
  <si>
    <t>test 2</t>
  </si>
  <si>
    <t>little + spring</t>
  </si>
  <si>
    <t>valve radius</t>
  </si>
  <si>
    <t>tail rpm</t>
  </si>
  <si>
    <t>conversion</t>
  </si>
  <si>
    <t>tire dia</t>
  </si>
  <si>
    <t>rv gov</t>
  </si>
  <si>
    <t>force at solid</t>
  </si>
  <si>
    <t>compression in gov</t>
  </si>
  <si>
    <t>spring free</t>
  </si>
  <si>
    <t>spring solid ht</t>
  </si>
  <si>
    <t>gov free ht</t>
  </si>
  <si>
    <t>height in gov as used</t>
  </si>
  <si>
    <t>force in gov at stop</t>
  </si>
  <si>
    <t>max force in gov</t>
  </si>
  <si>
    <t>spring weight</t>
  </si>
  <si>
    <t>Factory 413 imperial</t>
  </si>
  <si>
    <t>from below</t>
  </si>
  <si>
    <t>Leave all this alone</t>
  </si>
  <si>
    <t>circumference</t>
  </si>
  <si>
    <t>use above</t>
  </si>
  <si>
    <t>426 hemi gov</t>
  </si>
  <si>
    <t>This spreadsheet uses measurements and weights from actual governor components to calculate the regulated governor pressure as the vehicle accelerates</t>
  </si>
  <si>
    <t>wot 1st gear</t>
  </si>
  <si>
    <t>wot 2nd gear</t>
  </si>
  <si>
    <t>your axle ratio</t>
  </si>
  <si>
    <t>reference</t>
  </si>
  <si>
    <t>your tire height</t>
  </si>
  <si>
    <t>Generally, the spreadsheet is set up for inputs in blue colored cells. There are some on the lower left of sheets for measuring your own governor. A coffee scale in 1/10 gram increments works well. A larger kitchen scale and calipers are helpful for the spring.</t>
  </si>
  <si>
    <t>The outputs of the governor measurements labeled "copy above" can be copied into the upper blue cells for final governor characteristics.</t>
  </si>
  <si>
    <t>the Hemi tab shows calculations for a simulated 426 hemi governor. I recreated this and tested it. Function was as shown.</t>
  </si>
  <si>
    <t>Most factory transmissions are calibrated to shift 1-2 at ~50 psi and 2-3 at ~75 psi. In the "comparison" tab there are horizontal lines that represent these pressures.</t>
  </si>
  <si>
    <t>Visiting the comparison sheet shows the pressure curve of the governor. The factory 64 curve is very similar to almost all non high performance curves with the exception of the RV. In this case RV is the governor from a '73 Motor home.</t>
  </si>
  <si>
    <t>converter slip</t>
  </si>
  <si>
    <t>speed</t>
  </si>
  <si>
    <t>In "comparison" we set the torque converter slippage to 10%, this is pretty accurate. The user can also adjust for tire height and axle ratio. With these set, the orange curve should represent where shifts happen in a stock, non-high-performance transmission. If you're going to alter or make a new governor it's best to check this out. Columns B, C and D have the speed and the engine rpm. Observe where your shifts happen, if you have a tach, use columns C and D to convert to speed in column B, if you don't, just use column B.</t>
  </si>
  <si>
    <t>What you'll find is that your car doesn't shift at exactly 50 and 75 psi. Move the horizontal lines in the chart so they cross the orange line at your shift speed (dark blue / green intersection). You can then test weights, springs etc in test1 and test2 to develop a curve you like. The crossing point between the horizontal lines near 50 and 75 psi will be your new shift points.</t>
  </si>
  <si>
    <t>The sketches to the right represent a typical hemi governor. The difference from a regular governor is the .388 drilled hole, .31" deep in the center of the inner weight (siand the .845 diameter relief in the outside of the outer weight. Dimensions shown will get you close. It's suggested that machining be done iteratively with a scale present to get the weights right.</t>
  </si>
  <si>
    <t>regular gov outer = 1636461</t>
  </si>
  <si>
    <t>regular gov inner = 1636462</t>
  </si>
  <si>
    <t>the springs seem mostly similar with very sligh differences and possibly tighter tolerances.
.700" OD Mil spec springs ~1.12" long are available from McMaster and Lee spring for other options. They tend to be lighter and will need a heavier inner weight.</t>
  </si>
  <si>
    <t>High perf outer, 426 hemi, 300 early letter = 1823726</t>
  </si>
  <si>
    <t>High perf inner, MaxW, 300J, 300K = 2400705</t>
  </si>
  <si>
    <t>426 Hemi inner = 2801257</t>
  </si>
  <si>
    <t>The factory '64 tab shows calculations from a measured 64 Imperial governor, it shifted at 54psi/78psi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</si>
</sst>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3">
    <fill>
      <patternFill patternType="none"/>
    </fill>
    <fill>
      <patternFill patternType="gray125"/>
    </fill>
    <fill>
      <patternFill patternType="solid">
        <fgColor theme="3" tint="0.749992370372631"/>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
    <xf numFmtId="0" fontId="0" fillId="0" borderId="0" xfId="0"/>
    <xf numFmtId="16" fontId="0" fillId="0" borderId="0" xfId="0" applyNumberFormat="1"/>
    <xf numFmtId="0" fontId="0" fillId="2" borderId="0" xfId="0" applyFill="1"/>
    <xf numFmtId="0" fontId="0" fillId="0" borderId="0" xfId="0" applyFill="1"/>
    <xf numFmtId="0" fontId="0" fillId="0" borderId="1" xfId="0" applyBorder="1"/>
    <xf numFmtId="0" fontId="0" fillId="0" borderId="2" xfId="0" applyBorder="1"/>
    <xf numFmtId="0" fontId="0" fillId="0" borderId="3" xfId="0" applyBorder="1"/>
    <xf numFmtId="0" fontId="1" fillId="0" borderId="4" xfId="0" applyFont="1" applyBorder="1"/>
    <xf numFmtId="0" fontId="0" fillId="0" borderId="0" xfId="0" applyBorder="1"/>
    <xf numFmtId="0" fontId="0" fillId="0" borderId="5" xfId="0" applyBorder="1"/>
    <xf numFmtId="0" fontId="0" fillId="0" borderId="4" xfId="0" applyBorder="1"/>
    <xf numFmtId="0" fontId="0" fillId="2" borderId="0" xfId="0" applyFill="1" applyBorder="1"/>
    <xf numFmtId="0" fontId="0" fillId="0" borderId="0" xfId="0" applyFill="1" applyBorder="1"/>
    <xf numFmtId="0" fontId="0" fillId="0" borderId="6" xfId="0" applyBorder="1"/>
    <xf numFmtId="0" fontId="0" fillId="0" borderId="7" xfId="0" applyBorder="1"/>
    <xf numFmtId="0" fontId="0" fillId="0" borderId="8" xfId="0" applyBorder="1"/>
    <xf numFmtId="0" fontId="0" fillId="2" borderId="7" xfId="0" applyFill="1" applyBorder="1"/>
    <xf numFmtId="0" fontId="0" fillId="0" borderId="1" xfId="0" applyBorder="1" applyAlignment="1">
      <alignment horizontal="center"/>
    </xf>
    <xf numFmtId="0" fontId="0" fillId="0" borderId="7" xfId="0" applyBorder="1" applyAlignment="1">
      <alignment horizontal="center"/>
    </xf>
    <xf numFmtId="0" fontId="0" fillId="0" borderId="0" xfId="0" applyAlignment="1">
      <alignment wrapText="1"/>
    </xf>
    <xf numFmtId="1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Speed vs gov pressure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478076728604716E-2"/>
          <c:y val="0.10313519899773124"/>
          <c:w val="0.86055664575329593"/>
          <c:h val="0.71000788660455183"/>
        </c:manualLayout>
      </c:layout>
      <c:scatterChart>
        <c:scatterStyle val="smoothMarker"/>
        <c:varyColors val="0"/>
        <c:ser>
          <c:idx val="0"/>
          <c:order val="0"/>
          <c:tx>
            <c:strRef>
              <c:f>comparison!$E$3</c:f>
              <c:strCache>
                <c:ptCount val="1"/>
                <c:pt idx="0">
                  <c:v>test 1</c:v>
                </c:pt>
              </c:strCache>
            </c:strRef>
          </c:tx>
          <c:spPr>
            <a:ln w="19050" cap="rnd">
              <a:solidFill>
                <a:schemeClr val="accent1"/>
              </a:solidFill>
              <a:round/>
            </a:ln>
            <a:effectLst/>
          </c:spPr>
          <c:marker>
            <c:symbol val="none"/>
          </c:marker>
          <c:xVal>
            <c:numRef>
              <c:f>comparison!$B$4:$B$50</c:f>
              <c:numCache>
                <c:formatCode>General</c:formatCode>
                <c:ptCount val="47"/>
                <c:pt idx="0">
                  <c:v>2</c:v>
                </c:pt>
                <c:pt idx="1">
                  <c:v>4</c:v>
                </c:pt>
                <c:pt idx="2">
                  <c:v>6</c:v>
                </c:pt>
                <c:pt idx="3">
                  <c:v>8</c:v>
                </c:pt>
                <c:pt idx="4">
                  <c:v>10</c:v>
                </c:pt>
                <c:pt idx="5">
                  <c:v>12</c:v>
                </c:pt>
                <c:pt idx="6">
                  <c:v>14</c:v>
                </c:pt>
                <c:pt idx="7">
                  <c:v>16</c:v>
                </c:pt>
                <c:pt idx="8">
                  <c:v>18</c:v>
                </c:pt>
                <c:pt idx="9">
                  <c:v>20</c:v>
                </c:pt>
                <c:pt idx="10">
                  <c:v>22</c:v>
                </c:pt>
                <c:pt idx="11">
                  <c:v>24</c:v>
                </c:pt>
                <c:pt idx="12">
                  <c:v>26</c:v>
                </c:pt>
                <c:pt idx="13">
                  <c:v>28</c:v>
                </c:pt>
                <c:pt idx="14">
                  <c:v>30</c:v>
                </c:pt>
                <c:pt idx="15">
                  <c:v>32</c:v>
                </c:pt>
                <c:pt idx="16">
                  <c:v>34</c:v>
                </c:pt>
                <c:pt idx="17">
                  <c:v>36</c:v>
                </c:pt>
                <c:pt idx="18">
                  <c:v>38</c:v>
                </c:pt>
                <c:pt idx="19">
                  <c:v>40</c:v>
                </c:pt>
                <c:pt idx="20">
                  <c:v>42</c:v>
                </c:pt>
                <c:pt idx="21">
                  <c:v>44</c:v>
                </c:pt>
                <c:pt idx="22">
                  <c:v>46</c:v>
                </c:pt>
                <c:pt idx="23">
                  <c:v>48</c:v>
                </c:pt>
                <c:pt idx="24">
                  <c:v>50</c:v>
                </c:pt>
                <c:pt idx="25">
                  <c:v>52</c:v>
                </c:pt>
                <c:pt idx="26">
                  <c:v>54</c:v>
                </c:pt>
                <c:pt idx="27">
                  <c:v>56</c:v>
                </c:pt>
                <c:pt idx="28">
                  <c:v>58</c:v>
                </c:pt>
                <c:pt idx="29">
                  <c:v>60</c:v>
                </c:pt>
                <c:pt idx="30">
                  <c:v>62</c:v>
                </c:pt>
                <c:pt idx="31">
                  <c:v>64</c:v>
                </c:pt>
                <c:pt idx="32">
                  <c:v>66</c:v>
                </c:pt>
                <c:pt idx="33">
                  <c:v>68</c:v>
                </c:pt>
                <c:pt idx="34">
                  <c:v>70</c:v>
                </c:pt>
                <c:pt idx="35">
                  <c:v>72</c:v>
                </c:pt>
                <c:pt idx="36">
                  <c:v>74</c:v>
                </c:pt>
                <c:pt idx="37">
                  <c:v>76</c:v>
                </c:pt>
                <c:pt idx="38">
                  <c:v>78</c:v>
                </c:pt>
                <c:pt idx="39">
                  <c:v>80</c:v>
                </c:pt>
                <c:pt idx="40">
                  <c:v>82</c:v>
                </c:pt>
                <c:pt idx="41">
                  <c:v>84</c:v>
                </c:pt>
                <c:pt idx="42">
                  <c:v>86</c:v>
                </c:pt>
                <c:pt idx="43">
                  <c:v>88</c:v>
                </c:pt>
                <c:pt idx="44">
                  <c:v>90</c:v>
                </c:pt>
                <c:pt idx="45">
                  <c:v>92</c:v>
                </c:pt>
                <c:pt idx="46">
                  <c:v>94</c:v>
                </c:pt>
              </c:numCache>
            </c:numRef>
          </c:xVal>
          <c:yVal>
            <c:numRef>
              <c:f>comparison!$E$4:$E$50</c:f>
              <c:numCache>
                <c:formatCode>General</c:formatCode>
                <c:ptCount val="47"/>
                <c:pt idx="0">
                  <c:v>1.7262287506724761E-2</c:v>
                </c:pt>
                <c:pt idx="1">
                  <c:v>6.9049150026941675E-2</c:v>
                </c:pt>
                <c:pt idx="2">
                  <c:v>0.15536058756060811</c:v>
                </c:pt>
                <c:pt idx="3">
                  <c:v>0.27619660010775249</c:v>
                </c:pt>
                <c:pt idx="4">
                  <c:v>0.43155718766837481</c:v>
                </c:pt>
                <c:pt idx="5">
                  <c:v>0.62144235024244665</c:v>
                </c:pt>
                <c:pt idx="6">
                  <c:v>0.84585208782999644</c:v>
                </c:pt>
                <c:pt idx="7">
                  <c:v>1.1047864004310242</c:v>
                </c:pt>
                <c:pt idx="8">
                  <c:v>1.3982452880455156</c:v>
                </c:pt>
                <c:pt idx="9">
                  <c:v>1.7262287506734708</c:v>
                </c:pt>
                <c:pt idx="10">
                  <c:v>2.0887367883149039</c:v>
                </c:pt>
                <c:pt idx="11">
                  <c:v>2.4857694009697866</c:v>
                </c:pt>
                <c:pt idx="12">
                  <c:v>2.9173265886381756</c:v>
                </c:pt>
                <c:pt idx="13">
                  <c:v>3.38340835132</c:v>
                </c:pt>
                <c:pt idx="14">
                  <c:v>3.8840146890153164</c:v>
                </c:pt>
                <c:pt idx="15">
                  <c:v>4.4191456017240824</c:v>
                </c:pt>
                <c:pt idx="16">
                  <c:v>4.9888010894463264</c:v>
                </c:pt>
                <c:pt idx="17">
                  <c:v>5.5929811521820341</c:v>
                </c:pt>
                <c:pt idx="18">
                  <c:v>6.2316857899312197</c:v>
                </c:pt>
                <c:pt idx="19">
                  <c:v>6.9049150026938833</c:v>
                </c:pt>
                <c:pt idx="20">
                  <c:v>7.6126687904699963</c:v>
                </c:pt>
                <c:pt idx="21">
                  <c:v>8.3549471532596016</c:v>
                </c:pt>
                <c:pt idx="22">
                  <c:v>9.1317500910626563</c:v>
                </c:pt>
                <c:pt idx="23">
                  <c:v>9.943077603879189</c:v>
                </c:pt>
                <c:pt idx="24">
                  <c:v>10.788929691709185</c:v>
                </c:pt>
                <c:pt idx="25">
                  <c:v>11.66930635455266</c:v>
                </c:pt>
                <c:pt idx="26">
                  <c:v>12.584207592409584</c:v>
                </c:pt>
                <c:pt idx="27">
                  <c:v>13.533633405279986</c:v>
                </c:pt>
                <c:pt idx="28">
                  <c:v>14.51758379316388</c:v>
                </c:pt>
                <c:pt idx="29">
                  <c:v>15.536058756061223</c:v>
                </c:pt>
                <c:pt idx="30">
                  <c:v>16.58905829397203</c:v>
                </c:pt>
                <c:pt idx="31">
                  <c:v>17.67658240689633</c:v>
                </c:pt>
                <c:pt idx="32">
                  <c:v>18.798631094834093</c:v>
                </c:pt>
                <c:pt idx="33">
                  <c:v>19.95520435778532</c:v>
                </c:pt>
                <c:pt idx="34">
                  <c:v>21.14630219575001</c:v>
                </c:pt>
                <c:pt idx="35">
                  <c:v>22.371924608728165</c:v>
                </c:pt>
                <c:pt idx="36">
                  <c:v>23.632071596719797</c:v>
                </c:pt>
                <c:pt idx="37">
                  <c:v>24.926743159724907</c:v>
                </c:pt>
                <c:pt idx="38">
                  <c:v>26.255939297743467</c:v>
                </c:pt>
                <c:pt idx="39">
                  <c:v>27.619660010775505</c:v>
                </c:pt>
                <c:pt idx="40">
                  <c:v>29.01790529882102</c:v>
                </c:pt>
                <c:pt idx="41">
                  <c:v>30.450675161880007</c:v>
                </c:pt>
                <c:pt idx="42">
                  <c:v>31.91796959995245</c:v>
                </c:pt>
                <c:pt idx="43">
                  <c:v>33.419788613038371</c:v>
                </c:pt>
                <c:pt idx="44">
                  <c:v>34.956132201137748</c:v>
                </c:pt>
                <c:pt idx="45">
                  <c:v>36.527000364250604</c:v>
                </c:pt>
                <c:pt idx="46">
                  <c:v>38.13239310237693</c:v>
                </c:pt>
              </c:numCache>
            </c:numRef>
          </c:yVal>
          <c:smooth val="1"/>
          <c:extLst>
            <c:ext xmlns:c16="http://schemas.microsoft.com/office/drawing/2014/chart" uri="{C3380CC4-5D6E-409C-BE32-E72D297353CC}">
              <c16:uniqueId val="{00000000-67C8-47C5-8D53-BF7A93B68C8A}"/>
            </c:ext>
          </c:extLst>
        </c:ser>
        <c:ser>
          <c:idx val="1"/>
          <c:order val="1"/>
          <c:tx>
            <c:strRef>
              <c:f>comparison!$F$3</c:f>
              <c:strCache>
                <c:ptCount val="1"/>
                <c:pt idx="0">
                  <c:v>fact</c:v>
                </c:pt>
              </c:strCache>
            </c:strRef>
          </c:tx>
          <c:spPr>
            <a:ln w="19050" cap="rnd">
              <a:solidFill>
                <a:schemeClr val="accent2"/>
              </a:solidFill>
              <a:round/>
            </a:ln>
            <a:effectLst/>
          </c:spPr>
          <c:marker>
            <c:symbol val="none"/>
          </c:marker>
          <c:xVal>
            <c:numRef>
              <c:f>comparison!$B$4:$B$50</c:f>
              <c:numCache>
                <c:formatCode>General</c:formatCode>
                <c:ptCount val="47"/>
                <c:pt idx="0">
                  <c:v>2</c:v>
                </c:pt>
                <c:pt idx="1">
                  <c:v>4</c:v>
                </c:pt>
                <c:pt idx="2">
                  <c:v>6</c:v>
                </c:pt>
                <c:pt idx="3">
                  <c:v>8</c:v>
                </c:pt>
                <c:pt idx="4">
                  <c:v>10</c:v>
                </c:pt>
                <c:pt idx="5">
                  <c:v>12</c:v>
                </c:pt>
                <c:pt idx="6">
                  <c:v>14</c:v>
                </c:pt>
                <c:pt idx="7">
                  <c:v>16</c:v>
                </c:pt>
                <c:pt idx="8">
                  <c:v>18</c:v>
                </c:pt>
                <c:pt idx="9">
                  <c:v>20</c:v>
                </c:pt>
                <c:pt idx="10">
                  <c:v>22</c:v>
                </c:pt>
                <c:pt idx="11">
                  <c:v>24</c:v>
                </c:pt>
                <c:pt idx="12">
                  <c:v>26</c:v>
                </c:pt>
                <c:pt idx="13">
                  <c:v>28</c:v>
                </c:pt>
                <c:pt idx="14">
                  <c:v>30</c:v>
                </c:pt>
                <c:pt idx="15">
                  <c:v>32</c:v>
                </c:pt>
                <c:pt idx="16">
                  <c:v>34</c:v>
                </c:pt>
                <c:pt idx="17">
                  <c:v>36</c:v>
                </c:pt>
                <c:pt idx="18">
                  <c:v>38</c:v>
                </c:pt>
                <c:pt idx="19">
                  <c:v>40</c:v>
                </c:pt>
                <c:pt idx="20">
                  <c:v>42</c:v>
                </c:pt>
                <c:pt idx="21">
                  <c:v>44</c:v>
                </c:pt>
                <c:pt idx="22">
                  <c:v>46</c:v>
                </c:pt>
                <c:pt idx="23">
                  <c:v>48</c:v>
                </c:pt>
                <c:pt idx="24">
                  <c:v>50</c:v>
                </c:pt>
                <c:pt idx="25">
                  <c:v>52</c:v>
                </c:pt>
                <c:pt idx="26">
                  <c:v>54</c:v>
                </c:pt>
                <c:pt idx="27">
                  <c:v>56</c:v>
                </c:pt>
                <c:pt idx="28">
                  <c:v>58</c:v>
                </c:pt>
                <c:pt idx="29">
                  <c:v>60</c:v>
                </c:pt>
                <c:pt idx="30">
                  <c:v>62</c:v>
                </c:pt>
                <c:pt idx="31">
                  <c:v>64</c:v>
                </c:pt>
                <c:pt idx="32">
                  <c:v>66</c:v>
                </c:pt>
                <c:pt idx="33">
                  <c:v>68</c:v>
                </c:pt>
                <c:pt idx="34">
                  <c:v>70</c:v>
                </c:pt>
                <c:pt idx="35">
                  <c:v>72</c:v>
                </c:pt>
                <c:pt idx="36">
                  <c:v>74</c:v>
                </c:pt>
                <c:pt idx="37">
                  <c:v>76</c:v>
                </c:pt>
                <c:pt idx="38">
                  <c:v>78</c:v>
                </c:pt>
                <c:pt idx="39">
                  <c:v>80</c:v>
                </c:pt>
                <c:pt idx="40">
                  <c:v>82</c:v>
                </c:pt>
                <c:pt idx="41">
                  <c:v>84</c:v>
                </c:pt>
                <c:pt idx="42">
                  <c:v>86</c:v>
                </c:pt>
                <c:pt idx="43">
                  <c:v>88</c:v>
                </c:pt>
                <c:pt idx="44">
                  <c:v>90</c:v>
                </c:pt>
                <c:pt idx="45">
                  <c:v>92</c:v>
                </c:pt>
                <c:pt idx="46">
                  <c:v>94</c:v>
                </c:pt>
              </c:numCache>
            </c:numRef>
          </c:xVal>
          <c:yVal>
            <c:numRef>
              <c:f>comparison!$F$4:$F$50</c:f>
              <c:numCache>
                <c:formatCode>General</c:formatCode>
                <c:ptCount val="47"/>
                <c:pt idx="0">
                  <c:v>0.16029466064844655</c:v>
                </c:pt>
                <c:pt idx="1">
                  <c:v>0.64117864259384305</c:v>
                </c:pt>
                <c:pt idx="2">
                  <c:v>1.4426519458361469</c:v>
                </c:pt>
                <c:pt idx="3">
                  <c:v>2.564714570375358</c:v>
                </c:pt>
                <c:pt idx="4">
                  <c:v>4.0073665162114906</c:v>
                </c:pt>
                <c:pt idx="5">
                  <c:v>5.7706077833445448</c:v>
                </c:pt>
                <c:pt idx="6">
                  <c:v>7.8544383717745205</c:v>
                </c:pt>
                <c:pt idx="7">
                  <c:v>10.258858281501418</c:v>
                </c:pt>
                <c:pt idx="8">
                  <c:v>12.983867512525237</c:v>
                </c:pt>
                <c:pt idx="9">
                  <c:v>16.029466064845963</c:v>
                </c:pt>
                <c:pt idx="10">
                  <c:v>19.395653938463624</c:v>
                </c:pt>
                <c:pt idx="11">
                  <c:v>23.082431133378179</c:v>
                </c:pt>
                <c:pt idx="12">
                  <c:v>27.08979764958967</c:v>
                </c:pt>
                <c:pt idx="13">
                  <c:v>31.417753487098061</c:v>
                </c:pt>
                <c:pt idx="14">
                  <c:v>36.066298645903409</c:v>
                </c:pt>
                <c:pt idx="15">
                  <c:v>41.035433126005657</c:v>
                </c:pt>
                <c:pt idx="16">
                  <c:v>46.325156927404819</c:v>
                </c:pt>
                <c:pt idx="17">
                  <c:v>48.840361708561737</c:v>
                </c:pt>
                <c:pt idx="18">
                  <c:v>50.196284118820337</c:v>
                </c:pt>
                <c:pt idx="19">
                  <c:v>51.625499632336187</c:v>
                </c:pt>
                <c:pt idx="20">
                  <c:v>53.128008249109243</c:v>
                </c:pt>
                <c:pt idx="21">
                  <c:v>54.703809969139527</c:v>
                </c:pt>
                <c:pt idx="22">
                  <c:v>56.352904792427026</c:v>
                </c:pt>
                <c:pt idx="23">
                  <c:v>58.075292718971767</c:v>
                </c:pt>
                <c:pt idx="24">
                  <c:v>59.870973748773707</c:v>
                </c:pt>
                <c:pt idx="25">
                  <c:v>61.73994788183289</c:v>
                </c:pt>
                <c:pt idx="26">
                  <c:v>63.682215118149259</c:v>
                </c:pt>
                <c:pt idx="27">
                  <c:v>65.697775457722869</c:v>
                </c:pt>
                <c:pt idx="28">
                  <c:v>67.786628900553694</c:v>
                </c:pt>
                <c:pt idx="29">
                  <c:v>69.948775446641747</c:v>
                </c:pt>
                <c:pt idx="30">
                  <c:v>72.184215095987042</c:v>
                </c:pt>
                <c:pt idx="31">
                  <c:v>74.492947848589537</c:v>
                </c:pt>
                <c:pt idx="32">
                  <c:v>76.874973704449303</c:v>
                </c:pt>
                <c:pt idx="33">
                  <c:v>79.330292663566226</c:v>
                </c:pt>
                <c:pt idx="34">
                  <c:v>81.858904725940377</c:v>
                </c:pt>
                <c:pt idx="35">
                  <c:v>84.460809891571785</c:v>
                </c:pt>
                <c:pt idx="36">
                  <c:v>87.136008160460406</c:v>
                </c:pt>
                <c:pt idx="37">
                  <c:v>89.884499532606213</c:v>
                </c:pt>
                <c:pt idx="38">
                  <c:v>92.706284008009305</c:v>
                </c:pt>
                <c:pt idx="39">
                  <c:v>95.601361586669597</c:v>
                </c:pt>
                <c:pt idx="40">
                  <c:v>98.569732268587089</c:v>
                </c:pt>
                <c:pt idx="41">
                  <c:v>101.61139605376181</c:v>
                </c:pt>
                <c:pt idx="42">
                  <c:v>104.72635294219373</c:v>
                </c:pt>
                <c:pt idx="43">
                  <c:v>107.91460293388295</c:v>
                </c:pt>
                <c:pt idx="44">
                  <c:v>111.17614602882935</c:v>
                </c:pt>
                <c:pt idx="45">
                  <c:v>114.51098222703295</c:v>
                </c:pt>
                <c:pt idx="46">
                  <c:v>117.91911152849376</c:v>
                </c:pt>
              </c:numCache>
            </c:numRef>
          </c:yVal>
          <c:smooth val="1"/>
          <c:extLst>
            <c:ext xmlns:c16="http://schemas.microsoft.com/office/drawing/2014/chart" uri="{C3380CC4-5D6E-409C-BE32-E72D297353CC}">
              <c16:uniqueId val="{00000001-67C8-47C5-8D53-BF7A93B68C8A}"/>
            </c:ext>
          </c:extLst>
        </c:ser>
        <c:ser>
          <c:idx val="2"/>
          <c:order val="2"/>
          <c:tx>
            <c:strRef>
              <c:f>comparison!$G$3</c:f>
              <c:strCache>
                <c:ptCount val="1"/>
                <c:pt idx="0">
                  <c:v>test 2</c:v>
                </c:pt>
              </c:strCache>
            </c:strRef>
          </c:tx>
          <c:spPr>
            <a:ln w="19050" cap="rnd">
              <a:solidFill>
                <a:schemeClr val="accent3"/>
              </a:solidFill>
              <a:round/>
            </a:ln>
            <a:effectLst/>
          </c:spPr>
          <c:marker>
            <c:symbol val="none"/>
          </c:marker>
          <c:xVal>
            <c:numRef>
              <c:f>comparison!$B$4:$B$50</c:f>
              <c:numCache>
                <c:formatCode>General</c:formatCode>
                <c:ptCount val="47"/>
                <c:pt idx="0">
                  <c:v>2</c:v>
                </c:pt>
                <c:pt idx="1">
                  <c:v>4</c:v>
                </c:pt>
                <c:pt idx="2">
                  <c:v>6</c:v>
                </c:pt>
                <c:pt idx="3">
                  <c:v>8</c:v>
                </c:pt>
                <c:pt idx="4">
                  <c:v>10</c:v>
                </c:pt>
                <c:pt idx="5">
                  <c:v>12</c:v>
                </c:pt>
                <c:pt idx="6">
                  <c:v>14</c:v>
                </c:pt>
                <c:pt idx="7">
                  <c:v>16</c:v>
                </c:pt>
                <c:pt idx="8">
                  <c:v>18</c:v>
                </c:pt>
                <c:pt idx="9">
                  <c:v>20</c:v>
                </c:pt>
                <c:pt idx="10">
                  <c:v>22</c:v>
                </c:pt>
                <c:pt idx="11">
                  <c:v>24</c:v>
                </c:pt>
                <c:pt idx="12">
                  <c:v>26</c:v>
                </c:pt>
                <c:pt idx="13">
                  <c:v>28</c:v>
                </c:pt>
                <c:pt idx="14">
                  <c:v>30</c:v>
                </c:pt>
                <c:pt idx="15">
                  <c:v>32</c:v>
                </c:pt>
                <c:pt idx="16">
                  <c:v>34</c:v>
                </c:pt>
                <c:pt idx="17">
                  <c:v>36</c:v>
                </c:pt>
                <c:pt idx="18">
                  <c:v>38</c:v>
                </c:pt>
                <c:pt idx="19">
                  <c:v>40</c:v>
                </c:pt>
                <c:pt idx="20">
                  <c:v>42</c:v>
                </c:pt>
                <c:pt idx="21">
                  <c:v>44</c:v>
                </c:pt>
                <c:pt idx="22">
                  <c:v>46</c:v>
                </c:pt>
                <c:pt idx="23">
                  <c:v>48</c:v>
                </c:pt>
                <c:pt idx="24">
                  <c:v>50</c:v>
                </c:pt>
                <c:pt idx="25">
                  <c:v>52</c:v>
                </c:pt>
                <c:pt idx="26">
                  <c:v>54</c:v>
                </c:pt>
                <c:pt idx="27">
                  <c:v>56</c:v>
                </c:pt>
                <c:pt idx="28">
                  <c:v>58</c:v>
                </c:pt>
                <c:pt idx="29">
                  <c:v>60</c:v>
                </c:pt>
                <c:pt idx="30">
                  <c:v>62</c:v>
                </c:pt>
                <c:pt idx="31">
                  <c:v>64</c:v>
                </c:pt>
                <c:pt idx="32">
                  <c:v>66</c:v>
                </c:pt>
                <c:pt idx="33">
                  <c:v>68</c:v>
                </c:pt>
                <c:pt idx="34">
                  <c:v>70</c:v>
                </c:pt>
                <c:pt idx="35">
                  <c:v>72</c:v>
                </c:pt>
                <c:pt idx="36">
                  <c:v>74</c:v>
                </c:pt>
                <c:pt idx="37">
                  <c:v>76</c:v>
                </c:pt>
                <c:pt idx="38">
                  <c:v>78</c:v>
                </c:pt>
                <c:pt idx="39">
                  <c:v>80</c:v>
                </c:pt>
                <c:pt idx="40">
                  <c:v>82</c:v>
                </c:pt>
                <c:pt idx="41">
                  <c:v>84</c:v>
                </c:pt>
                <c:pt idx="42">
                  <c:v>86</c:v>
                </c:pt>
                <c:pt idx="43">
                  <c:v>88</c:v>
                </c:pt>
                <c:pt idx="44">
                  <c:v>90</c:v>
                </c:pt>
                <c:pt idx="45">
                  <c:v>92</c:v>
                </c:pt>
                <c:pt idx="46">
                  <c:v>94</c:v>
                </c:pt>
              </c:numCache>
            </c:numRef>
          </c:xVal>
          <c:yVal>
            <c:numRef>
              <c:f>comparison!$G$4:$G$50</c:f>
              <c:numCache>
                <c:formatCode>General</c:formatCode>
                <c:ptCount val="47"/>
                <c:pt idx="0">
                  <c:v>8.1503310029518161E-4</c:v>
                </c:pt>
                <c:pt idx="1">
                  <c:v>3.2601324011665156E-3</c:v>
                </c:pt>
                <c:pt idx="2">
                  <c:v>7.3352979026424237E-3</c:v>
                </c:pt>
                <c:pt idx="3">
                  <c:v>1.3040529604708695E-2</c:v>
                </c:pt>
                <c:pt idx="4">
                  <c:v>2.0375827507351119E-2</c:v>
                </c:pt>
                <c:pt idx="5">
                  <c:v>2.9341191610583905E-2</c:v>
                </c:pt>
                <c:pt idx="6">
                  <c:v>3.9936621914407056E-2</c:v>
                </c:pt>
                <c:pt idx="7">
                  <c:v>5.2162118418820569E-2</c:v>
                </c:pt>
                <c:pt idx="8">
                  <c:v>6.6017681123824445E-2</c:v>
                </c:pt>
                <c:pt idx="9">
                  <c:v>8.1503310029404474E-2</c:v>
                </c:pt>
                <c:pt idx="10">
                  <c:v>9.8619005135574866E-2</c:v>
                </c:pt>
                <c:pt idx="11">
                  <c:v>0.11736476644233562</c:v>
                </c:pt>
                <c:pt idx="12">
                  <c:v>0.13774059394970095</c:v>
                </c:pt>
                <c:pt idx="13">
                  <c:v>0.15974648765764243</c:v>
                </c:pt>
                <c:pt idx="14">
                  <c:v>0.18338244756616007</c:v>
                </c:pt>
                <c:pt idx="15">
                  <c:v>0.20864847367526806</c:v>
                </c:pt>
                <c:pt idx="16">
                  <c:v>0.23554456598498064</c:v>
                </c:pt>
                <c:pt idx="17">
                  <c:v>0.26407072449526936</c:v>
                </c:pt>
                <c:pt idx="18">
                  <c:v>0.29422694920614845</c:v>
                </c:pt>
                <c:pt idx="19">
                  <c:v>0.3260132401176179</c:v>
                </c:pt>
                <c:pt idx="20">
                  <c:v>0.35942959722967771</c:v>
                </c:pt>
                <c:pt idx="21">
                  <c:v>0.39447602054231368</c:v>
                </c:pt>
                <c:pt idx="22">
                  <c:v>0.43115251005555422</c:v>
                </c:pt>
                <c:pt idx="23">
                  <c:v>0.46945906576937091</c:v>
                </c:pt>
                <c:pt idx="24">
                  <c:v>0.50939568768377796</c:v>
                </c:pt>
                <c:pt idx="25">
                  <c:v>0.55096237579878959</c:v>
                </c:pt>
                <c:pt idx="26">
                  <c:v>0.59415913011437738</c:v>
                </c:pt>
                <c:pt idx="27">
                  <c:v>0.63898595063054131</c:v>
                </c:pt>
                <c:pt idx="28">
                  <c:v>0.68544283734729561</c:v>
                </c:pt>
                <c:pt idx="29">
                  <c:v>0.73352979026465448</c:v>
                </c:pt>
                <c:pt idx="30">
                  <c:v>0.7832468093825895</c:v>
                </c:pt>
                <c:pt idx="31">
                  <c:v>0.83459389470111489</c:v>
                </c:pt>
                <c:pt idx="32">
                  <c:v>0.88757104622021643</c:v>
                </c:pt>
                <c:pt idx="33">
                  <c:v>0.94217826393990833</c:v>
                </c:pt>
                <c:pt idx="34">
                  <c:v>0.99841554786020481</c:v>
                </c:pt>
                <c:pt idx="35">
                  <c:v>1.0562828979810917</c:v>
                </c:pt>
                <c:pt idx="36">
                  <c:v>1.1157803143025546</c:v>
                </c:pt>
                <c:pt idx="37">
                  <c:v>1.176907796824608</c:v>
                </c:pt>
                <c:pt idx="38">
                  <c:v>1.2396653455472517</c:v>
                </c:pt>
                <c:pt idx="39">
                  <c:v>1.3040529604704716</c:v>
                </c:pt>
                <c:pt idx="40">
                  <c:v>1.3700706415942818</c:v>
                </c:pt>
                <c:pt idx="41">
                  <c:v>1.4377183889187108</c:v>
                </c:pt>
                <c:pt idx="42">
                  <c:v>1.5069962024436876</c:v>
                </c:pt>
                <c:pt idx="43">
                  <c:v>1.5779040821692831</c:v>
                </c:pt>
                <c:pt idx="44">
                  <c:v>1.6504420280954406</c:v>
                </c:pt>
                <c:pt idx="45">
                  <c:v>1.7246100402222169</c:v>
                </c:pt>
                <c:pt idx="46">
                  <c:v>1.8004081185495551</c:v>
                </c:pt>
              </c:numCache>
            </c:numRef>
          </c:yVal>
          <c:smooth val="1"/>
          <c:extLst>
            <c:ext xmlns:c16="http://schemas.microsoft.com/office/drawing/2014/chart" uri="{C3380CC4-5D6E-409C-BE32-E72D297353CC}">
              <c16:uniqueId val="{00000002-67C8-47C5-8D53-BF7A93B68C8A}"/>
            </c:ext>
          </c:extLst>
        </c:ser>
        <c:ser>
          <c:idx val="3"/>
          <c:order val="3"/>
          <c:tx>
            <c:strRef>
              <c:f>comparison!$H$3</c:f>
              <c:strCache>
                <c:ptCount val="1"/>
                <c:pt idx="0">
                  <c:v>hemi</c:v>
                </c:pt>
              </c:strCache>
            </c:strRef>
          </c:tx>
          <c:spPr>
            <a:ln w="19050" cap="rnd">
              <a:solidFill>
                <a:schemeClr val="accent4"/>
              </a:solidFill>
              <a:round/>
            </a:ln>
            <a:effectLst/>
          </c:spPr>
          <c:marker>
            <c:symbol val="none"/>
          </c:marker>
          <c:xVal>
            <c:numRef>
              <c:f>comparison!$B$4:$B$50</c:f>
              <c:numCache>
                <c:formatCode>General</c:formatCode>
                <c:ptCount val="47"/>
                <c:pt idx="0">
                  <c:v>2</c:v>
                </c:pt>
                <c:pt idx="1">
                  <c:v>4</c:v>
                </c:pt>
                <c:pt idx="2">
                  <c:v>6</c:v>
                </c:pt>
                <c:pt idx="3">
                  <c:v>8</c:v>
                </c:pt>
                <c:pt idx="4">
                  <c:v>10</c:v>
                </c:pt>
                <c:pt idx="5">
                  <c:v>12</c:v>
                </c:pt>
                <c:pt idx="6">
                  <c:v>14</c:v>
                </c:pt>
                <c:pt idx="7">
                  <c:v>16</c:v>
                </c:pt>
                <c:pt idx="8">
                  <c:v>18</c:v>
                </c:pt>
                <c:pt idx="9">
                  <c:v>20</c:v>
                </c:pt>
                <c:pt idx="10">
                  <c:v>22</c:v>
                </c:pt>
                <c:pt idx="11">
                  <c:v>24</c:v>
                </c:pt>
                <c:pt idx="12">
                  <c:v>26</c:v>
                </c:pt>
                <c:pt idx="13">
                  <c:v>28</c:v>
                </c:pt>
                <c:pt idx="14">
                  <c:v>30</c:v>
                </c:pt>
                <c:pt idx="15">
                  <c:v>32</c:v>
                </c:pt>
                <c:pt idx="16">
                  <c:v>34</c:v>
                </c:pt>
                <c:pt idx="17">
                  <c:v>36</c:v>
                </c:pt>
                <c:pt idx="18">
                  <c:v>38</c:v>
                </c:pt>
                <c:pt idx="19">
                  <c:v>40</c:v>
                </c:pt>
                <c:pt idx="20">
                  <c:v>42</c:v>
                </c:pt>
                <c:pt idx="21">
                  <c:v>44</c:v>
                </c:pt>
                <c:pt idx="22">
                  <c:v>46</c:v>
                </c:pt>
                <c:pt idx="23">
                  <c:v>48</c:v>
                </c:pt>
                <c:pt idx="24">
                  <c:v>50</c:v>
                </c:pt>
                <c:pt idx="25">
                  <c:v>52</c:v>
                </c:pt>
                <c:pt idx="26">
                  <c:v>54</c:v>
                </c:pt>
                <c:pt idx="27">
                  <c:v>56</c:v>
                </c:pt>
                <c:pt idx="28">
                  <c:v>58</c:v>
                </c:pt>
                <c:pt idx="29">
                  <c:v>60</c:v>
                </c:pt>
                <c:pt idx="30">
                  <c:v>62</c:v>
                </c:pt>
                <c:pt idx="31">
                  <c:v>64</c:v>
                </c:pt>
                <c:pt idx="32">
                  <c:v>66</c:v>
                </c:pt>
                <c:pt idx="33">
                  <c:v>68</c:v>
                </c:pt>
                <c:pt idx="34">
                  <c:v>70</c:v>
                </c:pt>
                <c:pt idx="35">
                  <c:v>72</c:v>
                </c:pt>
                <c:pt idx="36">
                  <c:v>74</c:v>
                </c:pt>
                <c:pt idx="37">
                  <c:v>76</c:v>
                </c:pt>
                <c:pt idx="38">
                  <c:v>78</c:v>
                </c:pt>
                <c:pt idx="39">
                  <c:v>80</c:v>
                </c:pt>
                <c:pt idx="40">
                  <c:v>82</c:v>
                </c:pt>
                <c:pt idx="41">
                  <c:v>84</c:v>
                </c:pt>
                <c:pt idx="42">
                  <c:v>86</c:v>
                </c:pt>
                <c:pt idx="43">
                  <c:v>88</c:v>
                </c:pt>
                <c:pt idx="44">
                  <c:v>90</c:v>
                </c:pt>
                <c:pt idx="45">
                  <c:v>92</c:v>
                </c:pt>
                <c:pt idx="46">
                  <c:v>94</c:v>
                </c:pt>
              </c:numCache>
            </c:numRef>
          </c:xVal>
          <c:yVal>
            <c:numRef>
              <c:f>comparison!$H$4:$H$50</c:f>
              <c:numCache>
                <c:formatCode>General</c:formatCode>
                <c:ptCount val="47"/>
                <c:pt idx="0">
                  <c:v>0.10008596148202287</c:v>
                </c:pt>
                <c:pt idx="1">
                  <c:v>0.40034384592810568</c:v>
                </c:pt>
                <c:pt idx="2">
                  <c:v>0.90077365333822002</c:v>
                </c:pt>
                <c:pt idx="3">
                  <c:v>1.6013753837123943</c:v>
                </c:pt>
                <c:pt idx="4">
                  <c:v>2.5021490370506143</c:v>
                </c:pt>
                <c:pt idx="5">
                  <c:v>3.6030946133529085</c:v>
                </c:pt>
                <c:pt idx="6">
                  <c:v>4.9042121126192342</c:v>
                </c:pt>
                <c:pt idx="7">
                  <c:v>6.4055015348496056</c:v>
                </c:pt>
                <c:pt idx="8">
                  <c:v>8.106962880044037</c:v>
                </c:pt>
                <c:pt idx="9">
                  <c:v>10.0085961482025</c:v>
                </c:pt>
                <c:pt idx="10">
                  <c:v>12.110401339325037</c:v>
                </c:pt>
                <c:pt idx="11">
                  <c:v>14.41237845341162</c:v>
                </c:pt>
                <c:pt idx="12">
                  <c:v>16.914527490462234</c:v>
                </c:pt>
                <c:pt idx="13">
                  <c:v>19.616848450476908</c:v>
                </c:pt>
                <c:pt idx="14">
                  <c:v>22.519341333455642</c:v>
                </c:pt>
                <c:pt idx="15">
                  <c:v>25.622006139398422</c:v>
                </c:pt>
                <c:pt idx="16">
                  <c:v>28.924842868305234</c:v>
                </c:pt>
                <c:pt idx="17">
                  <c:v>32.427851520176134</c:v>
                </c:pt>
                <c:pt idx="18">
                  <c:v>36.131032095011051</c:v>
                </c:pt>
                <c:pt idx="19">
                  <c:v>40.034384592810028</c:v>
                </c:pt>
                <c:pt idx="20">
                  <c:v>44.137909013573058</c:v>
                </c:pt>
                <c:pt idx="21">
                  <c:v>48.441605357300141</c:v>
                </c:pt>
                <c:pt idx="22">
                  <c:v>50.448927862457914</c:v>
                </c:pt>
                <c:pt idx="23">
                  <c:v>51.646765853825812</c:v>
                </c:pt>
                <c:pt idx="24">
                  <c:v>52.895575674613596</c:v>
                </c:pt>
                <c:pt idx="25">
                  <c:v>54.195357324821295</c:v>
                </c:pt>
                <c:pt idx="26">
                  <c:v>55.546110804448915</c:v>
                </c:pt>
                <c:pt idx="27">
                  <c:v>56.947836113496429</c:v>
                </c:pt>
                <c:pt idx="28">
                  <c:v>58.400533251963886</c:v>
                </c:pt>
                <c:pt idx="29">
                  <c:v>59.904202219851243</c:v>
                </c:pt>
                <c:pt idx="30">
                  <c:v>61.458843017158458</c:v>
                </c:pt>
                <c:pt idx="31">
                  <c:v>63.064455643885644</c:v>
                </c:pt>
                <c:pt idx="32">
                  <c:v>64.721040100032724</c:v>
                </c:pt>
                <c:pt idx="33">
                  <c:v>66.42859638559969</c:v>
                </c:pt>
                <c:pt idx="34">
                  <c:v>68.187124500586606</c:v>
                </c:pt>
                <c:pt idx="35">
                  <c:v>69.996624444993415</c:v>
                </c:pt>
                <c:pt idx="36">
                  <c:v>71.857096218820146</c:v>
                </c:pt>
                <c:pt idx="37">
                  <c:v>73.768539822066742</c:v>
                </c:pt>
                <c:pt idx="38">
                  <c:v>75.730955254733274</c:v>
                </c:pt>
                <c:pt idx="39">
                  <c:v>77.744342516819728</c:v>
                </c:pt>
                <c:pt idx="40">
                  <c:v>79.808701608326075</c:v>
                </c:pt>
                <c:pt idx="41">
                  <c:v>81.924032529252344</c:v>
                </c:pt>
                <c:pt idx="42">
                  <c:v>84.09033527959852</c:v>
                </c:pt>
                <c:pt idx="43">
                  <c:v>86.30760985936459</c:v>
                </c:pt>
                <c:pt idx="44">
                  <c:v>88.575856268550595</c:v>
                </c:pt>
                <c:pt idx="45">
                  <c:v>90.895074507156551</c:v>
                </c:pt>
                <c:pt idx="46">
                  <c:v>93.265264575182357</c:v>
                </c:pt>
              </c:numCache>
            </c:numRef>
          </c:yVal>
          <c:smooth val="1"/>
          <c:extLst>
            <c:ext xmlns:c16="http://schemas.microsoft.com/office/drawing/2014/chart" uri="{C3380CC4-5D6E-409C-BE32-E72D297353CC}">
              <c16:uniqueId val="{00000000-D180-4D37-96EF-C94495206EEE}"/>
            </c:ext>
          </c:extLst>
        </c:ser>
        <c:ser>
          <c:idx val="4"/>
          <c:order val="4"/>
          <c:tx>
            <c:strRef>
              <c:f>comparison!$I$3</c:f>
              <c:strCache>
                <c:ptCount val="1"/>
                <c:pt idx="0">
                  <c:v>rv</c:v>
                </c:pt>
              </c:strCache>
            </c:strRef>
          </c:tx>
          <c:spPr>
            <a:ln w="19050" cap="rnd">
              <a:solidFill>
                <a:schemeClr val="accent5"/>
              </a:solidFill>
              <a:round/>
            </a:ln>
            <a:effectLst/>
          </c:spPr>
          <c:marker>
            <c:symbol val="none"/>
          </c:marker>
          <c:xVal>
            <c:numRef>
              <c:f>comparison!$B$4:$B$50</c:f>
              <c:numCache>
                <c:formatCode>General</c:formatCode>
                <c:ptCount val="47"/>
                <c:pt idx="0">
                  <c:v>2</c:v>
                </c:pt>
                <c:pt idx="1">
                  <c:v>4</c:v>
                </c:pt>
                <c:pt idx="2">
                  <c:v>6</c:v>
                </c:pt>
                <c:pt idx="3">
                  <c:v>8</c:v>
                </c:pt>
                <c:pt idx="4">
                  <c:v>10</c:v>
                </c:pt>
                <c:pt idx="5">
                  <c:v>12</c:v>
                </c:pt>
                <c:pt idx="6">
                  <c:v>14</c:v>
                </c:pt>
                <c:pt idx="7">
                  <c:v>16</c:v>
                </c:pt>
                <c:pt idx="8">
                  <c:v>18</c:v>
                </c:pt>
                <c:pt idx="9">
                  <c:v>20</c:v>
                </c:pt>
                <c:pt idx="10">
                  <c:v>22</c:v>
                </c:pt>
                <c:pt idx="11">
                  <c:v>24</c:v>
                </c:pt>
                <c:pt idx="12">
                  <c:v>26</c:v>
                </c:pt>
                <c:pt idx="13">
                  <c:v>28</c:v>
                </c:pt>
                <c:pt idx="14">
                  <c:v>30</c:v>
                </c:pt>
                <c:pt idx="15">
                  <c:v>32</c:v>
                </c:pt>
                <c:pt idx="16">
                  <c:v>34</c:v>
                </c:pt>
                <c:pt idx="17">
                  <c:v>36</c:v>
                </c:pt>
                <c:pt idx="18">
                  <c:v>38</c:v>
                </c:pt>
                <c:pt idx="19">
                  <c:v>40</c:v>
                </c:pt>
                <c:pt idx="20">
                  <c:v>42</c:v>
                </c:pt>
                <c:pt idx="21">
                  <c:v>44</c:v>
                </c:pt>
                <c:pt idx="22">
                  <c:v>46</c:v>
                </c:pt>
                <c:pt idx="23">
                  <c:v>48</c:v>
                </c:pt>
                <c:pt idx="24">
                  <c:v>50</c:v>
                </c:pt>
                <c:pt idx="25">
                  <c:v>52</c:v>
                </c:pt>
                <c:pt idx="26">
                  <c:v>54</c:v>
                </c:pt>
                <c:pt idx="27">
                  <c:v>56</c:v>
                </c:pt>
                <c:pt idx="28">
                  <c:v>58</c:v>
                </c:pt>
                <c:pt idx="29">
                  <c:v>60</c:v>
                </c:pt>
                <c:pt idx="30">
                  <c:v>62</c:v>
                </c:pt>
                <c:pt idx="31">
                  <c:v>64</c:v>
                </c:pt>
                <c:pt idx="32">
                  <c:v>66</c:v>
                </c:pt>
                <c:pt idx="33">
                  <c:v>68</c:v>
                </c:pt>
                <c:pt idx="34">
                  <c:v>70</c:v>
                </c:pt>
                <c:pt idx="35">
                  <c:v>72</c:v>
                </c:pt>
                <c:pt idx="36">
                  <c:v>74</c:v>
                </c:pt>
                <c:pt idx="37">
                  <c:v>76</c:v>
                </c:pt>
                <c:pt idx="38">
                  <c:v>78</c:v>
                </c:pt>
                <c:pt idx="39">
                  <c:v>80</c:v>
                </c:pt>
                <c:pt idx="40">
                  <c:v>82</c:v>
                </c:pt>
                <c:pt idx="41">
                  <c:v>84</c:v>
                </c:pt>
                <c:pt idx="42">
                  <c:v>86</c:v>
                </c:pt>
                <c:pt idx="43">
                  <c:v>88</c:v>
                </c:pt>
                <c:pt idx="44">
                  <c:v>90</c:v>
                </c:pt>
                <c:pt idx="45">
                  <c:v>92</c:v>
                </c:pt>
                <c:pt idx="46">
                  <c:v>94</c:v>
                </c:pt>
              </c:numCache>
            </c:numRef>
          </c:xVal>
          <c:yVal>
            <c:numRef>
              <c:f>comparison!$I$4:$I$50</c:f>
              <c:numCache>
                <c:formatCode>General</c:formatCode>
                <c:ptCount val="47"/>
                <c:pt idx="0">
                  <c:v>0.13826708778269392</c:v>
                </c:pt>
                <c:pt idx="1">
                  <c:v>0.55306835113076147</c:v>
                </c:pt>
                <c:pt idx="2">
                  <c:v>1.2444037900442169</c:v>
                </c:pt>
                <c:pt idx="3">
                  <c:v>2.2122734045230459</c:v>
                </c:pt>
                <c:pt idx="4">
                  <c:v>3.456677194567277</c:v>
                </c:pt>
                <c:pt idx="5">
                  <c:v>4.9776151601768674</c:v>
                </c:pt>
                <c:pt idx="6">
                  <c:v>6.7750873013518458</c:v>
                </c:pt>
                <c:pt idx="7">
                  <c:v>8.849093618092212</c:v>
                </c:pt>
                <c:pt idx="8">
                  <c:v>11.199634110397966</c:v>
                </c:pt>
                <c:pt idx="9">
                  <c:v>13.826708778269094</c:v>
                </c:pt>
                <c:pt idx="10">
                  <c:v>16.730317621705609</c:v>
                </c:pt>
                <c:pt idx="11">
                  <c:v>19.910460640707484</c:v>
                </c:pt>
                <c:pt idx="12">
                  <c:v>23.367137835274747</c:v>
                </c:pt>
                <c:pt idx="13">
                  <c:v>27.100349205407397</c:v>
                </c:pt>
                <c:pt idx="14">
                  <c:v>31.110094751105457</c:v>
                </c:pt>
                <c:pt idx="15">
                  <c:v>35.396374472368862</c:v>
                </c:pt>
                <c:pt idx="16">
                  <c:v>38.649204427044097</c:v>
                </c:pt>
                <c:pt idx="17">
                  <c:v>40.271058356178358</c:v>
                </c:pt>
                <c:pt idx="18">
                  <c:v>41.985589652691665</c:v>
                </c:pt>
                <c:pt idx="19">
                  <c:v>43.792798316584097</c:v>
                </c:pt>
                <c:pt idx="20">
                  <c:v>45.692684347855632</c:v>
                </c:pt>
                <c:pt idx="21">
                  <c:v>47.685247746506263</c:v>
                </c:pt>
                <c:pt idx="22">
                  <c:v>49.77048851253597</c:v>
                </c:pt>
                <c:pt idx="23">
                  <c:v>51.9484066459448</c:v>
                </c:pt>
                <c:pt idx="24">
                  <c:v>54.219002146732691</c:v>
                </c:pt>
                <c:pt idx="25">
                  <c:v>56.582275014899714</c:v>
                </c:pt>
                <c:pt idx="26">
                  <c:v>59.038225250445841</c:v>
                </c:pt>
                <c:pt idx="27">
                  <c:v>61.586852853371056</c:v>
                </c:pt>
                <c:pt idx="28">
                  <c:v>64.228157823675389</c:v>
                </c:pt>
                <c:pt idx="29">
                  <c:v>66.962140161358803</c:v>
                </c:pt>
                <c:pt idx="30">
                  <c:v>69.788799866421314</c:v>
                </c:pt>
                <c:pt idx="31">
                  <c:v>72.708136938862921</c:v>
                </c:pt>
                <c:pt idx="32">
                  <c:v>75.720151378683639</c:v>
                </c:pt>
                <c:pt idx="33">
                  <c:v>78.824843185883424</c:v>
                </c:pt>
                <c:pt idx="34">
                  <c:v>82.022212360462376</c:v>
                </c:pt>
                <c:pt idx="35">
                  <c:v>85.312258902420382</c:v>
                </c:pt>
                <c:pt idx="36">
                  <c:v>88.694982811757484</c:v>
                </c:pt>
                <c:pt idx="37">
                  <c:v>92.170384088473668</c:v>
                </c:pt>
                <c:pt idx="38">
                  <c:v>95.738462732568976</c:v>
                </c:pt>
                <c:pt idx="39">
                  <c:v>99.399218744043381</c:v>
                </c:pt>
                <c:pt idx="40">
                  <c:v>103.15265212289688</c:v>
                </c:pt>
                <c:pt idx="41">
                  <c:v>106.99876286912951</c:v>
                </c:pt>
                <c:pt idx="42">
                  <c:v>110.9375509827412</c:v>
                </c:pt>
                <c:pt idx="43">
                  <c:v>114.96901646373203</c:v>
                </c:pt>
                <c:pt idx="44">
                  <c:v>119.09315931210189</c:v>
                </c:pt>
                <c:pt idx="45">
                  <c:v>123.30997952785089</c:v>
                </c:pt>
                <c:pt idx="46">
                  <c:v>127.61947711097901</c:v>
                </c:pt>
              </c:numCache>
            </c:numRef>
          </c:yVal>
          <c:smooth val="1"/>
          <c:extLst>
            <c:ext xmlns:c16="http://schemas.microsoft.com/office/drawing/2014/chart" uri="{C3380CC4-5D6E-409C-BE32-E72D297353CC}">
              <c16:uniqueId val="{00000000-451A-4B3A-9627-EB6AF642C556}"/>
            </c:ext>
          </c:extLst>
        </c:ser>
        <c:dLbls>
          <c:showLegendKey val="0"/>
          <c:showVal val="0"/>
          <c:showCatName val="0"/>
          <c:showSerName val="0"/>
          <c:showPercent val="0"/>
          <c:showBubbleSize val="0"/>
        </c:dLbls>
        <c:axId val="688895407"/>
        <c:axId val="688886767"/>
      </c:scatterChart>
      <c:valAx>
        <c:axId val="688895407"/>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MPH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886767"/>
        <c:crosses val="autoZero"/>
        <c:crossBetween val="midCat"/>
      </c:valAx>
      <c:valAx>
        <c:axId val="688886767"/>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PSI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889540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15</xdr:col>
      <xdr:colOff>397787</xdr:colOff>
      <xdr:row>8</xdr:row>
      <xdr:rowOff>276225</xdr:rowOff>
    </xdr:to>
    <xdr:pic>
      <xdr:nvPicPr>
        <xdr:cNvPr id="5" name="Picture 4">
          <a:extLst>
            <a:ext uri="{FF2B5EF4-FFF2-40B4-BE49-F238E27FC236}">
              <a16:creationId xmlns:a16="http://schemas.microsoft.com/office/drawing/2014/main" id="{1E2DB98D-7BBF-2685-B6F1-DDF5688F69D6}"/>
            </a:ext>
          </a:extLst>
        </xdr:cNvPr>
        <xdr:cNvPicPr>
          <a:picLocks noChangeAspect="1"/>
        </xdr:cNvPicPr>
      </xdr:nvPicPr>
      <xdr:blipFill>
        <a:blip xmlns:r="http://schemas.openxmlformats.org/officeDocument/2006/relationships" r:embed="rId1"/>
        <a:stretch>
          <a:fillRect/>
        </a:stretch>
      </xdr:blipFill>
      <xdr:spPr>
        <a:xfrm>
          <a:off x="7505700" y="762000"/>
          <a:ext cx="7103387" cy="3705225"/>
        </a:xfrm>
        <a:prstGeom prst="rect">
          <a:avLst/>
        </a:prstGeom>
      </xdr:spPr>
    </xdr:pic>
    <xdr:clientData/>
  </xdr:twoCellAnchor>
  <xdr:twoCellAnchor editAs="oneCell">
    <xdr:from>
      <xdr:col>4</xdr:col>
      <xdr:colOff>0</xdr:colOff>
      <xdr:row>9</xdr:row>
      <xdr:rowOff>1</xdr:rowOff>
    </xdr:from>
    <xdr:to>
      <xdr:col>13</xdr:col>
      <xdr:colOff>371475</xdr:colOff>
      <xdr:row>31</xdr:row>
      <xdr:rowOff>115819</xdr:rowOff>
    </xdr:to>
    <xdr:pic>
      <xdr:nvPicPr>
        <xdr:cNvPr id="7" name="Picture 6">
          <a:extLst>
            <a:ext uri="{FF2B5EF4-FFF2-40B4-BE49-F238E27FC236}">
              <a16:creationId xmlns:a16="http://schemas.microsoft.com/office/drawing/2014/main" id="{914DCCB2-B87F-9F8A-A12D-DCE8A71CED2E}"/>
            </a:ext>
          </a:extLst>
        </xdr:cNvPr>
        <xdr:cNvPicPr>
          <a:picLocks noChangeAspect="1"/>
        </xdr:cNvPicPr>
      </xdr:nvPicPr>
      <xdr:blipFill>
        <a:blip xmlns:r="http://schemas.openxmlformats.org/officeDocument/2006/relationships" r:embed="rId2"/>
        <a:stretch>
          <a:fillRect/>
        </a:stretch>
      </xdr:blipFill>
      <xdr:spPr>
        <a:xfrm>
          <a:off x="7505700" y="4953001"/>
          <a:ext cx="5857875" cy="5259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173434</xdr:colOff>
      <xdr:row>17</xdr:row>
      <xdr:rowOff>116430</xdr:rowOff>
    </xdr:from>
    <xdr:to>
      <xdr:col>20</xdr:col>
      <xdr:colOff>490142</xdr:colOff>
      <xdr:row>47</xdr:row>
      <xdr:rowOff>147242</xdr:rowOff>
    </xdr:to>
    <xdr:graphicFrame macro="">
      <xdr:nvGraphicFramePr>
        <xdr:cNvPr id="2" name="Chart 1">
          <a:extLst>
            <a:ext uri="{FF2B5EF4-FFF2-40B4-BE49-F238E27FC236}">
              <a16:creationId xmlns:a16="http://schemas.microsoft.com/office/drawing/2014/main" id="{9E306C3A-B2F5-7CC8-E4C4-EF8CEA224B0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148828</xdr:colOff>
      <xdr:row>16</xdr:row>
      <xdr:rowOff>168672</xdr:rowOff>
    </xdr:from>
    <xdr:to>
      <xdr:col>26</xdr:col>
      <xdr:colOff>367927</xdr:colOff>
      <xdr:row>40</xdr:row>
      <xdr:rowOff>94487</xdr:rowOff>
    </xdr:to>
    <xdr:pic>
      <xdr:nvPicPr>
        <xdr:cNvPr id="3" name="Picture 2">
          <a:extLst>
            <a:ext uri="{FF2B5EF4-FFF2-40B4-BE49-F238E27FC236}">
              <a16:creationId xmlns:a16="http://schemas.microsoft.com/office/drawing/2014/main" id="{06C3005F-A2CF-76F0-93B7-3C73F5901E8C}"/>
            </a:ext>
          </a:extLst>
        </xdr:cNvPr>
        <xdr:cNvPicPr>
          <a:picLocks noChangeAspect="1"/>
        </xdr:cNvPicPr>
      </xdr:nvPicPr>
      <xdr:blipFill>
        <a:blip xmlns:r="http://schemas.openxmlformats.org/officeDocument/2006/relationships" r:embed="rId2"/>
        <a:stretch>
          <a:fillRect/>
        </a:stretch>
      </xdr:blipFill>
      <xdr:spPr>
        <a:xfrm>
          <a:off x="12858750" y="3184922"/>
          <a:ext cx="3245271" cy="4450190"/>
        </a:xfrm>
        <a:prstGeom prst="rect">
          <a:avLst/>
        </a:prstGeom>
      </xdr:spPr>
    </xdr:pic>
    <xdr:clientData/>
  </xdr:twoCellAnchor>
  <xdr:twoCellAnchor editAs="oneCell">
    <xdr:from>
      <xdr:col>20</xdr:col>
      <xdr:colOff>581914</xdr:colOff>
      <xdr:row>40</xdr:row>
      <xdr:rowOff>85507</xdr:rowOff>
    </xdr:from>
    <xdr:to>
      <xdr:col>30</xdr:col>
      <xdr:colOff>261908</xdr:colOff>
      <xdr:row>56</xdr:row>
      <xdr:rowOff>184410</xdr:rowOff>
    </xdr:to>
    <xdr:pic>
      <xdr:nvPicPr>
        <xdr:cNvPr id="4" name="Picture 3">
          <a:extLst>
            <a:ext uri="{FF2B5EF4-FFF2-40B4-BE49-F238E27FC236}">
              <a16:creationId xmlns:a16="http://schemas.microsoft.com/office/drawing/2014/main" id="{3B3457C7-0FCA-34B6-D7EE-F3E6550CC016}"/>
            </a:ext>
          </a:extLst>
        </xdr:cNvPr>
        <xdr:cNvPicPr>
          <a:picLocks noChangeAspect="1"/>
        </xdr:cNvPicPr>
      </xdr:nvPicPr>
      <xdr:blipFill>
        <a:blip xmlns:r="http://schemas.openxmlformats.org/officeDocument/2006/relationships" r:embed="rId3"/>
        <a:stretch>
          <a:fillRect/>
        </a:stretch>
      </xdr:blipFill>
      <xdr:spPr>
        <a:xfrm>
          <a:off x="12686602" y="7626132"/>
          <a:ext cx="5732338" cy="3115153"/>
        </a:xfrm>
        <a:prstGeom prst="rect">
          <a:avLst/>
        </a:prstGeom>
      </xdr:spPr>
    </xdr:pic>
    <xdr:clientData/>
  </xdr:twoCellAnchor>
  <xdr:twoCellAnchor editAs="oneCell">
    <xdr:from>
      <xdr:col>21</xdr:col>
      <xdr:colOff>19447</xdr:colOff>
      <xdr:row>55</xdr:row>
      <xdr:rowOff>112315</xdr:rowOff>
    </xdr:from>
    <xdr:to>
      <xdr:col>30</xdr:col>
      <xdr:colOff>362347</xdr:colOff>
      <xdr:row>76</xdr:row>
      <xdr:rowOff>125762</xdr:rowOff>
    </xdr:to>
    <xdr:pic>
      <xdr:nvPicPr>
        <xdr:cNvPr id="5" name="Picture 4">
          <a:extLst>
            <a:ext uri="{FF2B5EF4-FFF2-40B4-BE49-F238E27FC236}">
              <a16:creationId xmlns:a16="http://schemas.microsoft.com/office/drawing/2014/main" id="{61C3E0D9-C807-43EC-2A66-911B1C2F38CB}"/>
            </a:ext>
          </a:extLst>
        </xdr:cNvPr>
        <xdr:cNvPicPr>
          <a:picLocks noChangeAspect="1"/>
        </xdr:cNvPicPr>
      </xdr:nvPicPr>
      <xdr:blipFill>
        <a:blip xmlns:r="http://schemas.openxmlformats.org/officeDocument/2006/relationships" r:embed="rId4"/>
        <a:stretch>
          <a:fillRect/>
        </a:stretch>
      </xdr:blipFill>
      <xdr:spPr>
        <a:xfrm>
          <a:off x="12729369" y="10480674"/>
          <a:ext cx="5790009" cy="3972276"/>
        </a:xfrm>
        <a:prstGeom prst="rect">
          <a:avLst/>
        </a:prstGeom>
      </xdr:spPr>
    </xdr:pic>
    <xdr:clientData/>
  </xdr:twoCellAnchor>
  <xdr:twoCellAnchor editAs="oneCell">
    <xdr:from>
      <xdr:col>14</xdr:col>
      <xdr:colOff>186135</xdr:colOff>
      <xdr:row>48</xdr:row>
      <xdr:rowOff>167084</xdr:rowOff>
    </xdr:from>
    <xdr:to>
      <xdr:col>20</xdr:col>
      <xdr:colOff>458543</xdr:colOff>
      <xdr:row>60</xdr:row>
      <xdr:rowOff>83650</xdr:rowOff>
    </xdr:to>
    <xdr:pic>
      <xdr:nvPicPr>
        <xdr:cNvPr id="9" name="Picture 8">
          <a:extLst>
            <a:ext uri="{FF2B5EF4-FFF2-40B4-BE49-F238E27FC236}">
              <a16:creationId xmlns:a16="http://schemas.microsoft.com/office/drawing/2014/main" id="{4DB6B8BF-4F4F-1DA4-110C-2321790F7FA6}"/>
            </a:ext>
          </a:extLst>
        </xdr:cNvPr>
        <xdr:cNvPicPr>
          <a:picLocks noChangeAspect="1"/>
        </xdr:cNvPicPr>
      </xdr:nvPicPr>
      <xdr:blipFill>
        <a:blip xmlns:r="http://schemas.openxmlformats.org/officeDocument/2006/relationships" r:embed="rId5"/>
        <a:stretch>
          <a:fillRect/>
        </a:stretch>
      </xdr:blipFill>
      <xdr:spPr>
        <a:xfrm>
          <a:off x="9879807" y="9215834"/>
          <a:ext cx="3903814" cy="2178754"/>
        </a:xfrm>
        <a:prstGeom prst="rect">
          <a:avLst/>
        </a:prstGeom>
      </xdr:spPr>
    </xdr:pic>
    <xdr:clientData/>
  </xdr:twoCellAnchor>
  <xdr:twoCellAnchor editAs="oneCell">
    <xdr:from>
      <xdr:col>20</xdr:col>
      <xdr:colOff>104775</xdr:colOff>
      <xdr:row>68</xdr:row>
      <xdr:rowOff>57150</xdr:rowOff>
    </xdr:from>
    <xdr:to>
      <xdr:col>30</xdr:col>
      <xdr:colOff>441817</xdr:colOff>
      <xdr:row>79</xdr:row>
      <xdr:rowOff>180975</xdr:rowOff>
    </xdr:to>
    <xdr:pic>
      <xdr:nvPicPr>
        <xdr:cNvPr id="10" name="Picture 9">
          <a:extLst>
            <a:ext uri="{FF2B5EF4-FFF2-40B4-BE49-F238E27FC236}">
              <a16:creationId xmlns:a16="http://schemas.microsoft.com/office/drawing/2014/main" id="{DA237FE7-7C7A-D37D-2EC4-2FDE430A818D}"/>
            </a:ext>
          </a:extLst>
        </xdr:cNvPr>
        <xdr:cNvPicPr>
          <a:picLocks noChangeAspect="1"/>
        </xdr:cNvPicPr>
      </xdr:nvPicPr>
      <xdr:blipFill>
        <a:blip xmlns:r="http://schemas.openxmlformats.org/officeDocument/2006/relationships" r:embed="rId6"/>
        <a:stretch>
          <a:fillRect/>
        </a:stretch>
      </xdr:blipFill>
      <xdr:spPr>
        <a:xfrm>
          <a:off x="12296775" y="13011150"/>
          <a:ext cx="6433043" cy="2219325"/>
        </a:xfrm>
        <a:prstGeom prst="rect">
          <a:avLst/>
        </a:prstGeom>
      </xdr:spPr>
    </xdr:pic>
    <xdr:clientData/>
  </xdr:twoCellAnchor>
  <xdr:twoCellAnchor>
    <xdr:from>
      <xdr:col>14</xdr:col>
      <xdr:colOff>257970</xdr:colOff>
      <xdr:row>34</xdr:row>
      <xdr:rowOff>43655</xdr:rowOff>
    </xdr:from>
    <xdr:to>
      <xdr:col>14</xdr:col>
      <xdr:colOff>262732</xdr:colOff>
      <xdr:row>43</xdr:row>
      <xdr:rowOff>29766</xdr:rowOff>
    </xdr:to>
    <xdr:cxnSp macro="">
      <xdr:nvCxnSpPr>
        <xdr:cNvPr id="12" name="Straight Connector 11">
          <a:extLst>
            <a:ext uri="{FF2B5EF4-FFF2-40B4-BE49-F238E27FC236}">
              <a16:creationId xmlns:a16="http://schemas.microsoft.com/office/drawing/2014/main" id="{39AF97D5-6FF2-ED5D-6EA1-019D3852D5DC}"/>
            </a:ext>
          </a:extLst>
        </xdr:cNvPr>
        <xdr:cNvCxnSpPr/>
      </xdr:nvCxnSpPr>
      <xdr:spPr>
        <a:xfrm flipV="1">
          <a:off x="9138048" y="6453186"/>
          <a:ext cx="4762" cy="1682752"/>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49611</xdr:colOff>
      <xdr:row>30</xdr:row>
      <xdr:rowOff>31748</xdr:rowOff>
    </xdr:from>
    <xdr:to>
      <xdr:col>17</xdr:col>
      <xdr:colOff>63501</xdr:colOff>
      <xdr:row>43</xdr:row>
      <xdr:rowOff>109140</xdr:rowOff>
    </xdr:to>
    <xdr:cxnSp macro="">
      <xdr:nvCxnSpPr>
        <xdr:cNvPr id="15" name="Straight Connector 14">
          <a:extLst>
            <a:ext uri="{FF2B5EF4-FFF2-40B4-BE49-F238E27FC236}">
              <a16:creationId xmlns:a16="http://schemas.microsoft.com/office/drawing/2014/main" id="{6FC5E37B-E86C-4E15-84AE-C5FE511AADEB}"/>
            </a:ext>
          </a:extLst>
        </xdr:cNvPr>
        <xdr:cNvCxnSpPr/>
      </xdr:nvCxnSpPr>
      <xdr:spPr>
        <a:xfrm flipV="1">
          <a:off x="10745392" y="5687217"/>
          <a:ext cx="13890" cy="252809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115812</xdr:colOff>
      <xdr:row>34</xdr:row>
      <xdr:rowOff>34667</xdr:rowOff>
    </xdr:from>
    <xdr:to>
      <xdr:col>15</xdr:col>
      <xdr:colOff>123881</xdr:colOff>
      <xdr:row>43</xdr:row>
      <xdr:rowOff>30065</xdr:rowOff>
    </xdr:to>
    <xdr:cxnSp macro="">
      <xdr:nvCxnSpPr>
        <xdr:cNvPr id="23" name="Straight Connector 22">
          <a:extLst>
            <a:ext uri="{FF2B5EF4-FFF2-40B4-BE49-F238E27FC236}">
              <a16:creationId xmlns:a16="http://schemas.microsoft.com/office/drawing/2014/main" id="{F4ADDAB6-A090-44E1-B422-2B4E46EEC229}"/>
            </a:ext>
          </a:extLst>
        </xdr:cNvPr>
        <xdr:cNvCxnSpPr/>
      </xdr:nvCxnSpPr>
      <xdr:spPr>
        <a:xfrm flipV="1">
          <a:off x="9601125" y="6444198"/>
          <a:ext cx="8069" cy="1692039"/>
        </a:xfrm>
        <a:prstGeom prst="line">
          <a:avLst/>
        </a:prstGeom>
        <a:ln>
          <a:solidFill>
            <a:srgbClr val="FFC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267689</xdr:colOff>
      <xdr:row>30</xdr:row>
      <xdr:rowOff>19964</xdr:rowOff>
    </xdr:from>
    <xdr:to>
      <xdr:col>18</xdr:col>
      <xdr:colOff>267890</xdr:colOff>
      <xdr:row>43</xdr:row>
      <xdr:rowOff>99218</xdr:rowOff>
    </xdr:to>
    <xdr:cxnSp macro="">
      <xdr:nvCxnSpPr>
        <xdr:cNvPr id="24" name="Straight Connector 23">
          <a:extLst>
            <a:ext uri="{FF2B5EF4-FFF2-40B4-BE49-F238E27FC236}">
              <a16:creationId xmlns:a16="http://schemas.microsoft.com/office/drawing/2014/main" id="{FCE59EAC-1F30-4E01-A574-09018ED0B37B}"/>
            </a:ext>
          </a:extLst>
        </xdr:cNvPr>
        <xdr:cNvCxnSpPr>
          <a:cxnSpLocks/>
        </xdr:cNvCxnSpPr>
      </xdr:nvCxnSpPr>
      <xdr:spPr>
        <a:xfrm flipH="1" flipV="1">
          <a:off x="11568705" y="5675433"/>
          <a:ext cx="201" cy="2529957"/>
        </a:xfrm>
        <a:prstGeom prst="line">
          <a:avLst/>
        </a:prstGeom>
        <a:ln>
          <a:solidFill>
            <a:srgbClr val="FFC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99219</xdr:colOff>
      <xdr:row>54</xdr:row>
      <xdr:rowOff>128983</xdr:rowOff>
    </xdr:from>
    <xdr:to>
      <xdr:col>8</xdr:col>
      <xdr:colOff>370594</xdr:colOff>
      <xdr:row>95</xdr:row>
      <xdr:rowOff>156126</xdr:rowOff>
    </xdr:to>
    <xdr:pic>
      <xdr:nvPicPr>
        <xdr:cNvPr id="13" name="Picture 12">
          <a:extLst>
            <a:ext uri="{FF2B5EF4-FFF2-40B4-BE49-F238E27FC236}">
              <a16:creationId xmlns:a16="http://schemas.microsoft.com/office/drawing/2014/main" id="{336F702E-5445-88EF-9959-AF8A0701DB04}"/>
            </a:ext>
          </a:extLst>
        </xdr:cNvPr>
        <xdr:cNvPicPr>
          <a:picLocks noChangeAspect="1"/>
        </xdr:cNvPicPr>
      </xdr:nvPicPr>
      <xdr:blipFill>
        <a:blip xmlns:r="http://schemas.openxmlformats.org/officeDocument/2006/relationships" r:embed="rId7"/>
        <a:stretch>
          <a:fillRect/>
        </a:stretch>
      </xdr:blipFill>
      <xdr:spPr>
        <a:xfrm>
          <a:off x="307578" y="10308827"/>
          <a:ext cx="4964422" cy="7756283"/>
        </a:xfrm>
        <a:prstGeom prst="rect">
          <a:avLst/>
        </a:prstGeom>
      </xdr:spPr>
    </xdr:pic>
    <xdr:clientData/>
  </xdr:twoCellAnchor>
  <xdr:twoCellAnchor editAs="oneCell">
    <xdr:from>
      <xdr:col>8</xdr:col>
      <xdr:colOff>350276</xdr:colOff>
      <xdr:row>62</xdr:row>
      <xdr:rowOff>93961</xdr:rowOff>
    </xdr:from>
    <xdr:to>
      <xdr:col>18</xdr:col>
      <xdr:colOff>601265</xdr:colOff>
      <xdr:row>82</xdr:row>
      <xdr:rowOff>58066</xdr:rowOff>
    </xdr:to>
    <xdr:pic>
      <xdr:nvPicPr>
        <xdr:cNvPr id="14" name="Picture 13">
          <a:extLst>
            <a:ext uri="{FF2B5EF4-FFF2-40B4-BE49-F238E27FC236}">
              <a16:creationId xmlns:a16="http://schemas.microsoft.com/office/drawing/2014/main" id="{AB89F673-B3AF-655F-05AB-2A32FF99C5EE}"/>
            </a:ext>
          </a:extLst>
        </xdr:cNvPr>
        <xdr:cNvPicPr>
          <a:picLocks noChangeAspect="1"/>
        </xdr:cNvPicPr>
      </xdr:nvPicPr>
      <xdr:blipFill>
        <a:blip xmlns:r="http://schemas.openxmlformats.org/officeDocument/2006/relationships" r:embed="rId8"/>
        <a:stretch>
          <a:fillRect/>
        </a:stretch>
      </xdr:blipFill>
      <xdr:spPr>
        <a:xfrm>
          <a:off x="5856917" y="11781930"/>
          <a:ext cx="6858958" cy="3734417"/>
        </a:xfrm>
        <a:prstGeom prst="rect">
          <a:avLst/>
        </a:prstGeom>
      </xdr:spPr>
    </xdr:pic>
    <xdr:clientData/>
  </xdr:twoCellAnchor>
  <xdr:twoCellAnchor>
    <xdr:from>
      <xdr:col>10</xdr:col>
      <xdr:colOff>178595</xdr:colOff>
      <xdr:row>34</xdr:row>
      <xdr:rowOff>49610</xdr:rowOff>
    </xdr:from>
    <xdr:to>
      <xdr:col>18</xdr:col>
      <xdr:colOff>396876</xdr:colOff>
      <xdr:row>34</xdr:row>
      <xdr:rowOff>49610</xdr:rowOff>
    </xdr:to>
    <xdr:cxnSp macro="">
      <xdr:nvCxnSpPr>
        <xdr:cNvPr id="40" name="Straight Connector 39">
          <a:extLst>
            <a:ext uri="{FF2B5EF4-FFF2-40B4-BE49-F238E27FC236}">
              <a16:creationId xmlns:a16="http://schemas.microsoft.com/office/drawing/2014/main" id="{4B2266D8-EE27-8788-D3BF-1CC3D5E79A3D}"/>
            </a:ext>
          </a:extLst>
        </xdr:cNvPr>
        <xdr:cNvCxnSpPr/>
      </xdr:nvCxnSpPr>
      <xdr:spPr>
        <a:xfrm>
          <a:off x="6082111" y="6459141"/>
          <a:ext cx="5615781"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330993</xdr:colOff>
      <xdr:row>30</xdr:row>
      <xdr:rowOff>43259</xdr:rowOff>
    </xdr:from>
    <xdr:to>
      <xdr:col>18</xdr:col>
      <xdr:colOff>549274</xdr:colOff>
      <xdr:row>30</xdr:row>
      <xdr:rowOff>43259</xdr:rowOff>
    </xdr:to>
    <xdr:cxnSp macro="">
      <xdr:nvCxnSpPr>
        <xdr:cNvPr id="41" name="Straight Connector 40">
          <a:extLst>
            <a:ext uri="{FF2B5EF4-FFF2-40B4-BE49-F238E27FC236}">
              <a16:creationId xmlns:a16="http://schemas.microsoft.com/office/drawing/2014/main" id="{46AA9520-4B5F-4638-8F0B-EA8E5E3F4B28}"/>
            </a:ext>
          </a:extLst>
        </xdr:cNvPr>
        <xdr:cNvCxnSpPr/>
      </xdr:nvCxnSpPr>
      <xdr:spPr>
        <a:xfrm>
          <a:off x="6234509" y="5698728"/>
          <a:ext cx="5615781"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33338</xdr:colOff>
      <xdr:row>40</xdr:row>
      <xdr:rowOff>112712</xdr:rowOff>
    </xdr:from>
    <xdr:to>
      <xdr:col>18</xdr:col>
      <xdr:colOff>251619</xdr:colOff>
      <xdr:row>40</xdr:row>
      <xdr:rowOff>112712</xdr:rowOff>
    </xdr:to>
    <xdr:cxnSp macro="">
      <xdr:nvCxnSpPr>
        <xdr:cNvPr id="46" name="Straight Connector 45">
          <a:extLst>
            <a:ext uri="{FF2B5EF4-FFF2-40B4-BE49-F238E27FC236}">
              <a16:creationId xmlns:a16="http://schemas.microsoft.com/office/drawing/2014/main" id="{81A6B747-C748-485D-8FEC-EC7397D4BDED}"/>
            </a:ext>
          </a:extLst>
        </xdr:cNvPr>
        <xdr:cNvCxnSpPr/>
      </xdr:nvCxnSpPr>
      <xdr:spPr>
        <a:xfrm>
          <a:off x="6750447" y="7653337"/>
          <a:ext cx="5615781"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116285</xdr:colOff>
      <xdr:row>39</xdr:row>
      <xdr:rowOff>86518</xdr:rowOff>
    </xdr:from>
    <xdr:to>
      <xdr:col>18</xdr:col>
      <xdr:colOff>334566</xdr:colOff>
      <xdr:row>39</xdr:row>
      <xdr:rowOff>86518</xdr:rowOff>
    </xdr:to>
    <xdr:cxnSp macro="">
      <xdr:nvCxnSpPr>
        <xdr:cNvPr id="47" name="Straight Connector 46">
          <a:extLst>
            <a:ext uri="{FF2B5EF4-FFF2-40B4-BE49-F238E27FC236}">
              <a16:creationId xmlns:a16="http://schemas.microsoft.com/office/drawing/2014/main" id="{C99EEA93-64C8-409C-8E0A-C4BC1E921818}"/>
            </a:ext>
          </a:extLst>
        </xdr:cNvPr>
        <xdr:cNvCxnSpPr/>
      </xdr:nvCxnSpPr>
      <xdr:spPr>
        <a:xfrm>
          <a:off x="6019801" y="7438627"/>
          <a:ext cx="5615781"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2B8A8-AD16-4343-ACDB-8B39BE8E5F8B}">
  <dimension ref="A1:A18"/>
  <sheetViews>
    <sheetView tabSelected="1" workbookViewId="0">
      <selection activeCell="D8" sqref="D8"/>
    </sheetView>
  </sheetViews>
  <sheetFormatPr defaultRowHeight="15" x14ac:dyDescent="0.25"/>
  <cols>
    <col min="1" max="1" width="85.140625" customWidth="1"/>
  </cols>
  <sheetData>
    <row r="1" spans="1:1" ht="30" customHeight="1" x14ac:dyDescent="0.25">
      <c r="A1" s="19" t="s">
        <v>61</v>
      </c>
    </row>
    <row r="2" spans="1:1" ht="30" x14ac:dyDescent="0.25">
      <c r="A2" s="19" t="s">
        <v>70</v>
      </c>
    </row>
    <row r="3" spans="1:1" ht="30" x14ac:dyDescent="0.25">
      <c r="A3" s="19" t="s">
        <v>83</v>
      </c>
    </row>
    <row r="4" spans="1:1" ht="30" x14ac:dyDescent="0.25">
      <c r="A4" s="19" t="s">
        <v>69</v>
      </c>
    </row>
    <row r="5" spans="1:1" ht="45" x14ac:dyDescent="0.25">
      <c r="A5" s="19" t="s">
        <v>67</v>
      </c>
    </row>
    <row r="6" spans="1:1" ht="30" x14ac:dyDescent="0.25">
      <c r="A6" s="19" t="s">
        <v>68</v>
      </c>
    </row>
    <row r="7" spans="1:1" ht="45" x14ac:dyDescent="0.25">
      <c r="A7" s="19" t="s">
        <v>71</v>
      </c>
    </row>
    <row r="8" spans="1:1" ht="90" x14ac:dyDescent="0.25">
      <c r="A8" s="19" t="s">
        <v>74</v>
      </c>
    </row>
    <row r="9" spans="1:1" ht="60" x14ac:dyDescent="0.25">
      <c r="A9" s="19" t="s">
        <v>75</v>
      </c>
    </row>
    <row r="10" spans="1:1" ht="60" x14ac:dyDescent="0.25">
      <c r="A10" s="19" t="s">
        <v>76</v>
      </c>
    </row>
    <row r="11" spans="1:1" x14ac:dyDescent="0.25">
      <c r="A11" s="19"/>
    </row>
    <row r="12" spans="1:1" x14ac:dyDescent="0.25">
      <c r="A12" s="19" t="s">
        <v>77</v>
      </c>
    </row>
    <row r="13" spans="1:1" x14ac:dyDescent="0.25">
      <c r="A13" s="19" t="s">
        <v>78</v>
      </c>
    </row>
    <row r="14" spans="1:1" x14ac:dyDescent="0.25">
      <c r="A14" s="19" t="s">
        <v>80</v>
      </c>
    </row>
    <row r="15" spans="1:1" x14ac:dyDescent="0.25">
      <c r="A15" s="19" t="s">
        <v>81</v>
      </c>
    </row>
    <row r="16" spans="1:1" x14ac:dyDescent="0.25">
      <c r="A16" s="19" t="s">
        <v>82</v>
      </c>
    </row>
    <row r="17" spans="1:1" x14ac:dyDescent="0.25">
      <c r="A17" s="19"/>
    </row>
    <row r="18" spans="1:1" ht="45" x14ac:dyDescent="0.25">
      <c r="A18" s="19" t="s">
        <v>79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6C9EC-D7F3-4D8D-A26A-90F265B911E9}">
  <dimension ref="A3:N58"/>
  <sheetViews>
    <sheetView topLeftCell="B34" zoomScale="96" zoomScaleNormal="96" workbookViewId="0">
      <selection activeCell="M15" sqref="M15"/>
    </sheetView>
  </sheetViews>
  <sheetFormatPr defaultRowHeight="15" x14ac:dyDescent="0.25"/>
  <cols>
    <col min="1" max="1" width="3.85546875" hidden="1" customWidth="1"/>
    <col min="3" max="3" width="11.5703125" customWidth="1"/>
    <col min="4" max="4" width="13.42578125" customWidth="1"/>
    <col min="12" max="12" width="14" customWidth="1"/>
    <col min="13" max="13" width="12.5703125" customWidth="1"/>
  </cols>
  <sheetData>
    <row r="3" spans="1:14" x14ac:dyDescent="0.25">
      <c r="B3" t="s">
        <v>73</v>
      </c>
      <c r="C3" t="s">
        <v>62</v>
      </c>
      <c r="D3" t="s">
        <v>63</v>
      </c>
      <c r="E3" t="s">
        <v>38</v>
      </c>
      <c r="F3" t="s">
        <v>30</v>
      </c>
      <c r="G3" t="s">
        <v>39</v>
      </c>
      <c r="H3" t="s">
        <v>35</v>
      </c>
      <c r="I3" t="s">
        <v>26</v>
      </c>
      <c r="L3" t="s">
        <v>64</v>
      </c>
      <c r="M3" s="2">
        <v>3.23</v>
      </c>
      <c r="N3" s="3">
        <f>M3*M6</f>
        <v>87.21</v>
      </c>
    </row>
    <row r="4" spans="1:14" x14ac:dyDescent="0.25">
      <c r="A4">
        <v>2</v>
      </c>
      <c r="B4">
        <f>A4*($N$4/$N$3)</f>
        <v>2</v>
      </c>
      <c r="C4">
        <f>(hemi!$H$3*2.45*B4*(1+$M$8))</f>
        <v>216.74124757487414</v>
      </c>
      <c r="E4">
        <f>'test 1'!R11</f>
        <v>1.7262287506724761E-2</v>
      </c>
      <c r="F4">
        <f>'factory 64'!R11</f>
        <v>0.16029466064844655</v>
      </c>
      <c r="G4">
        <f>'test 2'!R11</f>
        <v>8.1503310029518161E-4</v>
      </c>
      <c r="H4">
        <f>hemi!R11</f>
        <v>0.10008596148202287</v>
      </c>
      <c r="I4">
        <f>rv!R11</f>
        <v>0.13826708778269392</v>
      </c>
      <c r="L4" t="s">
        <v>65</v>
      </c>
      <c r="M4">
        <v>3.23</v>
      </c>
      <c r="N4">
        <f>M4*M5</f>
        <v>87.21</v>
      </c>
    </row>
    <row r="5" spans="1:14" x14ac:dyDescent="0.25">
      <c r="A5">
        <v>4</v>
      </c>
      <c r="B5">
        <f t="shared" ref="B5:B54" si="0">A5*($N$4/$N$3)</f>
        <v>4</v>
      </c>
      <c r="C5">
        <f>(hemi!$H$3*2.45*B5*(1+$M$8))</f>
        <v>433.48249514974827</v>
      </c>
      <c r="E5">
        <f>'test 1'!R12</f>
        <v>6.9049150026941675E-2</v>
      </c>
      <c r="F5">
        <f>'factory 64'!R12</f>
        <v>0.64117864259384305</v>
      </c>
      <c r="G5">
        <f>'test 2'!R12</f>
        <v>3.2601324011665156E-3</v>
      </c>
      <c r="H5">
        <f>hemi!R12</f>
        <v>0.40034384592810568</v>
      </c>
      <c r="I5">
        <f>rv!R12</f>
        <v>0.55306835113076147</v>
      </c>
      <c r="L5" t="s">
        <v>66</v>
      </c>
      <c r="M5" s="2">
        <v>27</v>
      </c>
    </row>
    <row r="6" spans="1:14" x14ac:dyDescent="0.25">
      <c r="A6">
        <v>6</v>
      </c>
      <c r="B6">
        <f t="shared" si="0"/>
        <v>6</v>
      </c>
      <c r="C6">
        <f>(hemi!$H$3*2.45*B6*(1+$M$8))</f>
        <v>650.22374272462241</v>
      </c>
      <c r="E6">
        <f>'test 1'!R13</f>
        <v>0.15536058756060811</v>
      </c>
      <c r="F6">
        <f>'factory 64'!R13</f>
        <v>1.4426519458361469</v>
      </c>
      <c r="G6">
        <f>'test 2'!R13</f>
        <v>7.3352979026424237E-3</v>
      </c>
      <c r="H6">
        <f>hemi!R13</f>
        <v>0.90077365333822002</v>
      </c>
      <c r="I6">
        <f>rv!R13</f>
        <v>1.2444037900442169</v>
      </c>
      <c r="L6" t="s">
        <v>65</v>
      </c>
      <c r="M6">
        <v>27</v>
      </c>
    </row>
    <row r="7" spans="1:14" x14ac:dyDescent="0.25">
      <c r="A7">
        <v>8</v>
      </c>
      <c r="B7">
        <f t="shared" si="0"/>
        <v>8</v>
      </c>
      <c r="C7">
        <f>(hemi!$H$3*2.45*B7*(1+$M$8))</f>
        <v>866.96499029949655</v>
      </c>
      <c r="E7">
        <f>'test 1'!R14</f>
        <v>0.27619660010775249</v>
      </c>
      <c r="F7">
        <f>'factory 64'!R14</f>
        <v>2.564714570375358</v>
      </c>
      <c r="G7">
        <f>'test 2'!R14</f>
        <v>1.3040529604708695E-2</v>
      </c>
      <c r="H7">
        <f>hemi!R14</f>
        <v>1.6013753837123943</v>
      </c>
      <c r="I7">
        <f>rv!R14</f>
        <v>2.2122734045230459</v>
      </c>
    </row>
    <row r="8" spans="1:14" x14ac:dyDescent="0.25">
      <c r="A8">
        <v>10</v>
      </c>
      <c r="B8">
        <f t="shared" si="0"/>
        <v>10</v>
      </c>
      <c r="C8">
        <f>(hemi!$H$3*2.45*B8*(1+$M$8))</f>
        <v>1083.7062378743706</v>
      </c>
      <c r="E8">
        <f>'test 1'!R15</f>
        <v>0.43155718766837481</v>
      </c>
      <c r="F8">
        <f>'factory 64'!R15</f>
        <v>4.0073665162114906</v>
      </c>
      <c r="G8">
        <f>'test 2'!R15</f>
        <v>2.0375827507351119E-2</v>
      </c>
      <c r="H8">
        <f>hemi!R15</f>
        <v>2.5021490370506143</v>
      </c>
      <c r="I8">
        <f>rv!R15</f>
        <v>3.456677194567277</v>
      </c>
      <c r="L8" t="s">
        <v>72</v>
      </c>
      <c r="M8" s="20">
        <v>0.1</v>
      </c>
    </row>
    <row r="9" spans="1:14" x14ac:dyDescent="0.25">
      <c r="A9">
        <v>12</v>
      </c>
      <c r="B9">
        <f t="shared" si="0"/>
        <v>12</v>
      </c>
      <c r="C9">
        <f>(hemi!$H$3*2.45*B9*(1+$M$8))</f>
        <v>1300.4474854492448</v>
      </c>
      <c r="E9">
        <f>'test 1'!R16</f>
        <v>0.62144235024244665</v>
      </c>
      <c r="F9">
        <f>'factory 64'!R16</f>
        <v>5.7706077833445448</v>
      </c>
      <c r="G9">
        <f>'test 2'!R16</f>
        <v>2.9341191610583905E-2</v>
      </c>
      <c r="H9">
        <f>hemi!R16</f>
        <v>3.6030946133529085</v>
      </c>
      <c r="I9">
        <f>rv!R16</f>
        <v>4.9776151601768674</v>
      </c>
    </row>
    <row r="10" spans="1:14" x14ac:dyDescent="0.25">
      <c r="A10">
        <v>14</v>
      </c>
      <c r="B10">
        <f t="shared" si="0"/>
        <v>14</v>
      </c>
      <c r="C10">
        <f>(hemi!$H$3*2.45*B10*(1+$M$8))</f>
        <v>1517.1887330241188</v>
      </c>
      <c r="E10">
        <f>'test 1'!R17</f>
        <v>0.84585208782999644</v>
      </c>
      <c r="F10">
        <f>'factory 64'!R17</f>
        <v>7.8544383717745205</v>
      </c>
      <c r="G10">
        <f>'test 2'!R17</f>
        <v>3.9936621914407056E-2</v>
      </c>
      <c r="H10">
        <f>hemi!R17</f>
        <v>4.9042121126192342</v>
      </c>
      <c r="I10">
        <f>rv!R17</f>
        <v>6.7750873013518458</v>
      </c>
    </row>
    <row r="11" spans="1:14" x14ac:dyDescent="0.25">
      <c r="A11">
        <v>16</v>
      </c>
      <c r="B11">
        <f t="shared" si="0"/>
        <v>16</v>
      </c>
      <c r="C11">
        <f>(hemi!$H$3*2.45*B11*(1+$M$8))</f>
        <v>1733.9299805989931</v>
      </c>
      <c r="E11">
        <f>'test 1'!R18</f>
        <v>1.1047864004310242</v>
      </c>
      <c r="F11">
        <f>'factory 64'!R18</f>
        <v>10.258858281501418</v>
      </c>
      <c r="G11">
        <f>'test 2'!R18</f>
        <v>5.2162118418820569E-2</v>
      </c>
      <c r="H11">
        <f>hemi!R18</f>
        <v>6.4055015348496056</v>
      </c>
      <c r="I11">
        <f>rv!R18</f>
        <v>8.849093618092212</v>
      </c>
    </row>
    <row r="12" spans="1:14" x14ac:dyDescent="0.25">
      <c r="A12">
        <v>18</v>
      </c>
      <c r="B12">
        <f t="shared" si="0"/>
        <v>18</v>
      </c>
      <c r="C12">
        <f>(hemi!$H$3*2.45*B12*(1+$M$8))</f>
        <v>1950.6712281738673</v>
      </c>
      <c r="E12">
        <f>'test 1'!R19</f>
        <v>1.3982452880455156</v>
      </c>
      <c r="F12">
        <f>'factory 64'!R19</f>
        <v>12.983867512525237</v>
      </c>
      <c r="G12">
        <f>'test 2'!R19</f>
        <v>6.6017681123824445E-2</v>
      </c>
      <c r="H12">
        <f>hemi!R19</f>
        <v>8.106962880044037</v>
      </c>
      <c r="I12">
        <f>rv!R19</f>
        <v>11.199634110397966</v>
      </c>
    </row>
    <row r="13" spans="1:14" x14ac:dyDescent="0.25">
      <c r="A13">
        <v>20</v>
      </c>
      <c r="B13">
        <f t="shared" si="0"/>
        <v>20</v>
      </c>
      <c r="C13">
        <f>(hemi!$H$3*2.45*B13*(1+$M$8))</f>
        <v>2167.4124757487411</v>
      </c>
      <c r="E13">
        <f>'test 1'!R20</f>
        <v>1.7262287506734708</v>
      </c>
      <c r="F13">
        <f>'factory 64'!R20</f>
        <v>16.029466064845963</v>
      </c>
      <c r="G13">
        <f>'test 2'!R20</f>
        <v>8.1503310029404474E-2</v>
      </c>
      <c r="H13">
        <f>hemi!R20</f>
        <v>10.0085961482025</v>
      </c>
      <c r="I13">
        <f>rv!R20</f>
        <v>13.826708778269094</v>
      </c>
    </row>
    <row r="14" spans="1:14" x14ac:dyDescent="0.25">
      <c r="A14">
        <v>22</v>
      </c>
      <c r="B14">
        <f t="shared" si="0"/>
        <v>22</v>
      </c>
      <c r="C14">
        <f>(hemi!$H$3*2.45*B14*(1+$M$8))</f>
        <v>2384.1537233236154</v>
      </c>
      <c r="E14">
        <f>'test 1'!R21</f>
        <v>2.0887367883149039</v>
      </c>
      <c r="F14">
        <f>'factory 64'!R21</f>
        <v>19.395653938463624</v>
      </c>
      <c r="G14">
        <f>'test 2'!R21</f>
        <v>9.8619005135574866E-2</v>
      </c>
      <c r="H14">
        <f>hemi!R21</f>
        <v>12.110401339325037</v>
      </c>
      <c r="I14">
        <f>rv!R21</f>
        <v>16.730317621705609</v>
      </c>
    </row>
    <row r="15" spans="1:14" x14ac:dyDescent="0.25">
      <c r="A15">
        <v>24</v>
      </c>
      <c r="B15">
        <f t="shared" si="0"/>
        <v>24</v>
      </c>
      <c r="C15">
        <f>(hemi!$H$3*2.45*B15*(1+$M$8))</f>
        <v>2600.8949708984896</v>
      </c>
      <c r="E15">
        <f>'test 1'!R22</f>
        <v>2.4857694009697866</v>
      </c>
      <c r="F15">
        <f>'factory 64'!R22</f>
        <v>23.082431133378179</v>
      </c>
      <c r="G15">
        <f>'test 2'!R22</f>
        <v>0.11736476644233562</v>
      </c>
      <c r="H15">
        <f>hemi!R22</f>
        <v>14.41237845341162</v>
      </c>
      <c r="I15">
        <f>rv!R22</f>
        <v>19.910460640707484</v>
      </c>
    </row>
    <row r="16" spans="1:14" x14ac:dyDescent="0.25">
      <c r="A16">
        <v>26</v>
      </c>
      <c r="B16">
        <f t="shared" si="0"/>
        <v>26</v>
      </c>
      <c r="C16">
        <f>(hemi!$H$3*2.45*B16*(1+$M$8))</f>
        <v>2817.6362184733639</v>
      </c>
      <c r="E16">
        <f>'test 1'!R23</f>
        <v>2.9173265886381756</v>
      </c>
      <c r="F16">
        <f>'factory 64'!R23</f>
        <v>27.08979764958967</v>
      </c>
      <c r="G16">
        <f>'test 2'!R23</f>
        <v>0.13774059394970095</v>
      </c>
      <c r="H16">
        <f>hemi!R23</f>
        <v>16.914527490462234</v>
      </c>
      <c r="I16">
        <f>rv!R23</f>
        <v>23.367137835274747</v>
      </c>
    </row>
    <row r="17" spans="1:9" x14ac:dyDescent="0.25">
      <c r="A17">
        <v>28</v>
      </c>
      <c r="B17">
        <f t="shared" si="0"/>
        <v>28</v>
      </c>
      <c r="C17">
        <f>(hemi!$H$3*2.45*B17*(1+$M$8))</f>
        <v>3034.3774660482377</v>
      </c>
      <c r="E17">
        <f>'test 1'!R24</f>
        <v>3.38340835132</v>
      </c>
      <c r="F17">
        <f>'factory 64'!R24</f>
        <v>31.417753487098061</v>
      </c>
      <c r="G17">
        <f>'test 2'!R24</f>
        <v>0.15974648765764243</v>
      </c>
      <c r="H17">
        <f>hemi!R24</f>
        <v>19.616848450476908</v>
      </c>
      <c r="I17">
        <f>rv!R24</f>
        <v>27.100349205407397</v>
      </c>
    </row>
    <row r="18" spans="1:9" x14ac:dyDescent="0.25">
      <c r="A18">
        <v>30</v>
      </c>
      <c r="B18">
        <f t="shared" si="0"/>
        <v>30</v>
      </c>
      <c r="C18">
        <f>(hemi!$H$3*2.45*B18*(1+$M$8))</f>
        <v>3251.1187136231119</v>
      </c>
      <c r="E18">
        <f>'test 1'!R25</f>
        <v>3.8840146890153164</v>
      </c>
      <c r="F18">
        <f>'factory 64'!R25</f>
        <v>36.066298645903409</v>
      </c>
      <c r="G18">
        <f>'test 2'!R25</f>
        <v>0.18338244756616007</v>
      </c>
      <c r="H18">
        <f>hemi!R25</f>
        <v>22.519341333455642</v>
      </c>
      <c r="I18">
        <f>rv!R25</f>
        <v>31.110094751105457</v>
      </c>
    </row>
    <row r="19" spans="1:9" x14ac:dyDescent="0.25">
      <c r="A19">
        <v>32</v>
      </c>
      <c r="B19">
        <f t="shared" si="0"/>
        <v>32</v>
      </c>
      <c r="C19">
        <f>(hemi!$H$3*2.45*B19*(1+$M$8))</f>
        <v>3467.8599611979862</v>
      </c>
      <c r="E19">
        <f>'test 1'!R26</f>
        <v>4.4191456017240824</v>
      </c>
      <c r="F19">
        <f>'factory 64'!R26</f>
        <v>41.035433126005657</v>
      </c>
      <c r="G19">
        <f>'test 2'!R26</f>
        <v>0.20864847367526806</v>
      </c>
      <c r="H19">
        <f>hemi!R26</f>
        <v>25.622006139398422</v>
      </c>
      <c r="I19">
        <f>rv!R26</f>
        <v>35.396374472368862</v>
      </c>
    </row>
    <row r="20" spans="1:9" x14ac:dyDescent="0.25">
      <c r="A20">
        <v>34</v>
      </c>
      <c r="B20">
        <f t="shared" si="0"/>
        <v>34</v>
      </c>
      <c r="C20">
        <f>(hemi!$H$3*2.45*B20*(1+$M$8))</f>
        <v>3684.6012087728604</v>
      </c>
      <c r="E20">
        <f>'test 1'!R27</f>
        <v>4.9888010894463264</v>
      </c>
      <c r="F20">
        <f>'factory 64'!R27</f>
        <v>46.325156927404819</v>
      </c>
      <c r="G20">
        <f>'test 2'!R27</f>
        <v>0.23554456598498064</v>
      </c>
      <c r="H20">
        <f>hemi!R27</f>
        <v>28.924842868305234</v>
      </c>
      <c r="I20">
        <f>rv!R27</f>
        <v>38.649204427044097</v>
      </c>
    </row>
    <row r="21" spans="1:9" x14ac:dyDescent="0.25">
      <c r="A21">
        <v>36</v>
      </c>
      <c r="B21">
        <f t="shared" si="0"/>
        <v>36</v>
      </c>
      <c r="C21">
        <f>(hemi!$H$3*2.45*B21*(1+$M$8))</f>
        <v>3901.3424563477347</v>
      </c>
      <c r="E21">
        <f>'test 1'!R28</f>
        <v>5.5929811521820341</v>
      </c>
      <c r="F21">
        <f>'factory 64'!R28</f>
        <v>48.840361708561737</v>
      </c>
      <c r="G21">
        <f>'test 2'!R28</f>
        <v>0.26407072449526936</v>
      </c>
      <c r="H21">
        <f>hemi!R28</f>
        <v>32.427851520176134</v>
      </c>
      <c r="I21">
        <f>rv!R28</f>
        <v>40.271058356178358</v>
      </c>
    </row>
    <row r="22" spans="1:9" x14ac:dyDescent="0.25">
      <c r="A22">
        <v>38</v>
      </c>
      <c r="B22">
        <f t="shared" si="0"/>
        <v>38</v>
      </c>
      <c r="C22">
        <f>(hemi!$H$3*2.45*B22*(1+$M$8))</f>
        <v>4118.083703922608</v>
      </c>
      <c r="E22">
        <f>'test 1'!R29</f>
        <v>6.2316857899312197</v>
      </c>
      <c r="F22">
        <f>'factory 64'!R29</f>
        <v>50.196284118820337</v>
      </c>
      <c r="G22">
        <f>'test 2'!R29</f>
        <v>0.29422694920614845</v>
      </c>
      <c r="H22">
        <f>hemi!R29</f>
        <v>36.131032095011051</v>
      </c>
      <c r="I22">
        <f>rv!R29</f>
        <v>41.985589652691665</v>
      </c>
    </row>
    <row r="23" spans="1:9" x14ac:dyDescent="0.25">
      <c r="A23">
        <v>40</v>
      </c>
      <c r="B23">
        <f t="shared" si="0"/>
        <v>40</v>
      </c>
      <c r="C23">
        <f>(hemi!$H$3*2.45*B23*(1+$M$8))</f>
        <v>4334.8249514974823</v>
      </c>
      <c r="D23">
        <f>(hemi!$H$3*1.45*B23*(1+$M$8))</f>
        <v>2565.5086447638159</v>
      </c>
      <c r="E23">
        <f>'test 1'!R30</f>
        <v>6.9049150026938833</v>
      </c>
      <c r="F23">
        <f>'factory 64'!R30</f>
        <v>51.625499632336187</v>
      </c>
      <c r="G23">
        <f>'test 2'!R30</f>
        <v>0.3260132401176179</v>
      </c>
      <c r="H23">
        <f>hemi!R30</f>
        <v>40.034384592810028</v>
      </c>
      <c r="I23">
        <f>rv!R30</f>
        <v>43.792798316584097</v>
      </c>
    </row>
    <row r="24" spans="1:9" x14ac:dyDescent="0.25">
      <c r="A24">
        <v>42</v>
      </c>
      <c r="B24">
        <f t="shared" si="0"/>
        <v>42</v>
      </c>
      <c r="C24">
        <f>(hemi!$H$3*2.45*B24*(1+$M$8))</f>
        <v>4551.5661990723574</v>
      </c>
      <c r="D24">
        <f>(hemi!$H$3*1.45*B24*(1+$M$8))</f>
        <v>2693.7840770020066</v>
      </c>
      <c r="E24">
        <f>'test 1'!R31</f>
        <v>7.6126687904699963</v>
      </c>
      <c r="F24">
        <f>'factory 64'!R31</f>
        <v>53.128008249109243</v>
      </c>
      <c r="G24">
        <f>'test 2'!R31</f>
        <v>0.35942959722967771</v>
      </c>
      <c r="H24">
        <f>hemi!R31</f>
        <v>44.137909013573058</v>
      </c>
      <c r="I24">
        <f>rv!R31</f>
        <v>45.692684347855632</v>
      </c>
    </row>
    <row r="25" spans="1:9" x14ac:dyDescent="0.25">
      <c r="A25">
        <v>44</v>
      </c>
      <c r="B25">
        <f t="shared" si="0"/>
        <v>44</v>
      </c>
      <c r="C25">
        <f>(hemi!$H$3*2.45*B25*(1+$M$8))</f>
        <v>4768.3074466472308</v>
      </c>
      <c r="D25">
        <f>(hemi!$H$3*1.45*B25*(1+$M$8))</f>
        <v>2822.0595092401977</v>
      </c>
      <c r="E25">
        <f>'test 1'!R32</f>
        <v>8.3549471532596016</v>
      </c>
      <c r="F25">
        <f>'factory 64'!R32</f>
        <v>54.703809969139527</v>
      </c>
      <c r="G25">
        <f>'test 2'!R32</f>
        <v>0.39447602054231368</v>
      </c>
      <c r="H25">
        <f>hemi!R32</f>
        <v>48.441605357300141</v>
      </c>
      <c r="I25">
        <f>rv!R32</f>
        <v>47.685247746506263</v>
      </c>
    </row>
    <row r="26" spans="1:9" x14ac:dyDescent="0.25">
      <c r="A26">
        <v>46</v>
      </c>
      <c r="B26">
        <f t="shared" si="0"/>
        <v>46</v>
      </c>
      <c r="C26">
        <f>(hemi!$H$3*2.45*B26*(1+$M$8))</f>
        <v>4985.048694222105</v>
      </c>
      <c r="D26">
        <f>(hemi!$H$3*1.45*B26*(1+$M$8))</f>
        <v>2950.3349414783884</v>
      </c>
      <c r="E26">
        <f>'test 1'!R33</f>
        <v>9.1317500910626563</v>
      </c>
      <c r="F26">
        <f>'factory 64'!R33</f>
        <v>56.352904792427026</v>
      </c>
      <c r="G26">
        <f>'test 2'!R33</f>
        <v>0.43115251005555422</v>
      </c>
      <c r="H26">
        <f>hemi!R33</f>
        <v>50.448927862457914</v>
      </c>
      <c r="I26">
        <f>rv!R33</f>
        <v>49.77048851253597</v>
      </c>
    </row>
    <row r="27" spans="1:9" x14ac:dyDescent="0.25">
      <c r="A27">
        <v>48</v>
      </c>
      <c r="B27">
        <f t="shared" si="0"/>
        <v>48</v>
      </c>
      <c r="C27">
        <f>(hemi!$H$3*2.45*B27*(1+$M$8))</f>
        <v>5201.7899417969793</v>
      </c>
      <c r="D27">
        <f>(hemi!$H$3*1.45*B27*(1+$M$8))</f>
        <v>3078.610373716579</v>
      </c>
      <c r="E27">
        <f>'test 1'!R34</f>
        <v>9.943077603879189</v>
      </c>
      <c r="F27">
        <f>'factory 64'!R34</f>
        <v>58.075292718971767</v>
      </c>
      <c r="G27">
        <f>'test 2'!R34</f>
        <v>0.46945906576937091</v>
      </c>
      <c r="H27">
        <f>hemi!R34</f>
        <v>51.646765853825812</v>
      </c>
      <c r="I27">
        <f>rv!R34</f>
        <v>51.9484066459448</v>
      </c>
    </row>
    <row r="28" spans="1:9" x14ac:dyDescent="0.25">
      <c r="A28">
        <v>50</v>
      </c>
      <c r="B28">
        <f t="shared" si="0"/>
        <v>50</v>
      </c>
      <c r="C28">
        <f>(hemi!$H$3*2.45*B28*(1+$M$8))</f>
        <v>5418.5311893718526</v>
      </c>
      <c r="D28">
        <f>(hemi!$H$3*1.45*B28*(1+$M$8))</f>
        <v>3206.8858059547701</v>
      </c>
      <c r="E28">
        <f>'test 1'!R35</f>
        <v>10.788929691709185</v>
      </c>
      <c r="F28">
        <f>'factory 64'!R35</f>
        <v>59.870973748773707</v>
      </c>
      <c r="G28">
        <f>'test 2'!R35</f>
        <v>0.50939568768377796</v>
      </c>
      <c r="H28">
        <f>hemi!R35</f>
        <v>52.895575674613596</v>
      </c>
      <c r="I28">
        <f>rv!R35</f>
        <v>54.219002146732691</v>
      </c>
    </row>
    <row r="29" spans="1:9" x14ac:dyDescent="0.25">
      <c r="A29">
        <v>52</v>
      </c>
      <c r="B29">
        <f t="shared" si="0"/>
        <v>52</v>
      </c>
      <c r="C29">
        <f>(hemi!$H$3*2.45*B29*(1+$M$8))</f>
        <v>5635.2724369467278</v>
      </c>
      <c r="D29">
        <f>(hemi!$H$3*1.45*B29*(1+$M$8))</f>
        <v>3335.1612381929608</v>
      </c>
      <c r="E29">
        <f>'test 1'!R36</f>
        <v>11.66930635455266</v>
      </c>
      <c r="F29">
        <f>'factory 64'!R36</f>
        <v>61.73994788183289</v>
      </c>
      <c r="G29">
        <f>'test 2'!R36</f>
        <v>0.55096237579878959</v>
      </c>
      <c r="H29">
        <f>hemi!R36</f>
        <v>54.195357324821295</v>
      </c>
      <c r="I29">
        <f>rv!R36</f>
        <v>56.582275014899714</v>
      </c>
    </row>
    <row r="30" spans="1:9" x14ac:dyDescent="0.25">
      <c r="A30">
        <v>54</v>
      </c>
      <c r="B30">
        <f t="shared" si="0"/>
        <v>54</v>
      </c>
      <c r="C30">
        <f>(hemi!$H$3*2.45*B30*(1+$M$8))</f>
        <v>5852.0136845216011</v>
      </c>
      <c r="D30">
        <f>(hemi!$H$3*1.45*B30*(1+$M$8))</f>
        <v>3463.4366704311519</v>
      </c>
      <c r="E30">
        <f>'test 1'!R37</f>
        <v>12.584207592409584</v>
      </c>
      <c r="F30">
        <f>'factory 64'!R37</f>
        <v>63.682215118149259</v>
      </c>
      <c r="G30">
        <f>'test 2'!R37</f>
        <v>0.59415913011437738</v>
      </c>
      <c r="H30">
        <f>hemi!R37</f>
        <v>55.546110804448915</v>
      </c>
      <c r="I30">
        <f>rv!R37</f>
        <v>59.038225250445841</v>
      </c>
    </row>
    <row r="31" spans="1:9" x14ac:dyDescent="0.25">
      <c r="A31">
        <v>56</v>
      </c>
      <c r="B31">
        <f t="shared" si="0"/>
        <v>56</v>
      </c>
      <c r="C31">
        <f>(hemi!$H$3*2.45*B31*(1+$M$8))</f>
        <v>6068.7549320964754</v>
      </c>
      <c r="D31">
        <f>(hemi!$H$3*1.45*B31*(1+$M$8))</f>
        <v>3591.7121026693426</v>
      </c>
      <c r="E31">
        <f>'test 1'!R38</f>
        <v>13.533633405279986</v>
      </c>
      <c r="F31">
        <f>'factory 64'!R38</f>
        <v>65.697775457722869</v>
      </c>
      <c r="G31">
        <f>'test 2'!R38</f>
        <v>0.63898595063054131</v>
      </c>
      <c r="H31">
        <f>hemi!R38</f>
        <v>56.947836113496429</v>
      </c>
      <c r="I31">
        <f>rv!R38</f>
        <v>61.586852853371056</v>
      </c>
    </row>
    <row r="32" spans="1:9" x14ac:dyDescent="0.25">
      <c r="A32">
        <v>58</v>
      </c>
      <c r="B32">
        <f t="shared" si="0"/>
        <v>58</v>
      </c>
      <c r="C32">
        <f>(hemi!$H$3*2.45*B32*(1+$M$8))</f>
        <v>6285.4961796713496</v>
      </c>
      <c r="D32">
        <f>(hemi!$H$3*1.45*B32*(1+$M$8))</f>
        <v>3719.9875349075332</v>
      </c>
      <c r="E32">
        <f>'test 1'!R39</f>
        <v>14.51758379316388</v>
      </c>
      <c r="F32">
        <f>'factory 64'!R39</f>
        <v>67.786628900553694</v>
      </c>
      <c r="G32">
        <f>'test 2'!R39</f>
        <v>0.68544283734729561</v>
      </c>
      <c r="H32">
        <f>hemi!R39</f>
        <v>58.400533251963886</v>
      </c>
      <c r="I32">
        <f>rv!R39</f>
        <v>64.228157823675389</v>
      </c>
    </row>
    <row r="33" spans="1:9" x14ac:dyDescent="0.25">
      <c r="A33">
        <v>60</v>
      </c>
      <c r="B33">
        <f t="shared" si="0"/>
        <v>60</v>
      </c>
      <c r="C33">
        <f>(hemi!$H$3*2.45*B33*(1+$M$8))</f>
        <v>6502.2374272462239</v>
      </c>
      <c r="D33">
        <f>(hemi!$H$3*1.45*B33*(1+$M$8))</f>
        <v>3848.2629671457244</v>
      </c>
      <c r="E33">
        <f>'test 1'!R40</f>
        <v>15.536058756061223</v>
      </c>
      <c r="F33">
        <f>'factory 64'!R40</f>
        <v>69.948775446641747</v>
      </c>
      <c r="G33">
        <f>'test 2'!R40</f>
        <v>0.73352979026465448</v>
      </c>
      <c r="H33">
        <f>hemi!R40</f>
        <v>59.904202219851243</v>
      </c>
      <c r="I33">
        <f>rv!R40</f>
        <v>66.962140161358803</v>
      </c>
    </row>
    <row r="34" spans="1:9" x14ac:dyDescent="0.25">
      <c r="A34">
        <v>62</v>
      </c>
      <c r="B34">
        <f t="shared" si="0"/>
        <v>62</v>
      </c>
      <c r="C34">
        <f>(hemi!$H$3*2.45*B34*(1+$M$8))</f>
        <v>6718.9786748210981</v>
      </c>
      <c r="D34">
        <f>(hemi!$H$3*1.45*B34*(1+$M$8))</f>
        <v>3976.5383993839146</v>
      </c>
      <c r="E34">
        <f>'test 1'!R41</f>
        <v>16.58905829397203</v>
      </c>
      <c r="F34">
        <f>'factory 64'!R41</f>
        <v>72.184215095987042</v>
      </c>
      <c r="G34">
        <f>'test 2'!R41</f>
        <v>0.7832468093825895</v>
      </c>
      <c r="H34">
        <f>hemi!R41</f>
        <v>61.458843017158458</v>
      </c>
      <c r="I34">
        <f>rv!R41</f>
        <v>69.788799866421314</v>
      </c>
    </row>
    <row r="35" spans="1:9" x14ac:dyDescent="0.25">
      <c r="A35">
        <v>64</v>
      </c>
      <c r="B35">
        <f t="shared" si="0"/>
        <v>64</v>
      </c>
      <c r="C35">
        <f>(hemi!$H$3*2.45*B35*(1+$M$8))</f>
        <v>6935.7199223959724</v>
      </c>
      <c r="D35">
        <f>(hemi!$H$3*1.45*B35*(1+$M$8))</f>
        <v>4104.8138316221057</v>
      </c>
      <c r="E35">
        <f>'test 1'!R42</f>
        <v>17.67658240689633</v>
      </c>
      <c r="F35">
        <f>'factory 64'!R42</f>
        <v>74.492947848589537</v>
      </c>
      <c r="G35">
        <f>'test 2'!R42</f>
        <v>0.83459389470111489</v>
      </c>
      <c r="H35">
        <f>hemi!R42</f>
        <v>63.064455643885644</v>
      </c>
      <c r="I35">
        <f>rv!R42</f>
        <v>72.708136938862921</v>
      </c>
    </row>
    <row r="36" spans="1:9" x14ac:dyDescent="0.25">
      <c r="A36">
        <v>66</v>
      </c>
      <c r="B36">
        <f t="shared" si="0"/>
        <v>66</v>
      </c>
      <c r="C36">
        <f>(hemi!$H$3*2.45*B36*(1+$M$8))</f>
        <v>7152.4611699708457</v>
      </c>
      <c r="D36">
        <f>(hemi!$H$3*1.45*B36*(1+$M$8))</f>
        <v>4233.0892638602963</v>
      </c>
      <c r="E36">
        <f>'test 1'!R43</f>
        <v>18.798631094834093</v>
      </c>
      <c r="F36">
        <f>'factory 64'!R43</f>
        <v>76.874973704449303</v>
      </c>
      <c r="G36">
        <f>'test 2'!R43</f>
        <v>0.88757104622021643</v>
      </c>
      <c r="H36">
        <f>hemi!R43</f>
        <v>64.721040100032724</v>
      </c>
      <c r="I36">
        <f>rv!R43</f>
        <v>75.720151378683639</v>
      </c>
    </row>
    <row r="37" spans="1:9" x14ac:dyDescent="0.25">
      <c r="A37">
        <v>68</v>
      </c>
      <c r="B37">
        <f t="shared" si="0"/>
        <v>68</v>
      </c>
      <c r="C37">
        <f>(hemi!$H$3*2.45*B37*(1+$M$8))</f>
        <v>7369.2024175457209</v>
      </c>
      <c r="D37">
        <f>(hemi!$H$3*1.45*B37*(1+$M$8))</f>
        <v>4361.364696098487</v>
      </c>
      <c r="E37">
        <f>'test 1'!R44</f>
        <v>19.95520435778532</v>
      </c>
      <c r="F37">
        <f>'factory 64'!R44</f>
        <v>79.330292663566226</v>
      </c>
      <c r="G37">
        <f>'test 2'!R44</f>
        <v>0.94217826393990833</v>
      </c>
      <c r="H37">
        <f>hemi!R44</f>
        <v>66.42859638559969</v>
      </c>
      <c r="I37">
        <f>rv!R44</f>
        <v>78.824843185883424</v>
      </c>
    </row>
    <row r="38" spans="1:9" x14ac:dyDescent="0.25">
      <c r="A38">
        <v>70</v>
      </c>
      <c r="B38">
        <f t="shared" si="0"/>
        <v>70</v>
      </c>
      <c r="C38">
        <f>(hemi!$H$3*2.45*B38*(1+$M$8))</f>
        <v>7585.9436651205942</v>
      </c>
      <c r="D38">
        <f>(hemi!$H$3*1.45*B38*(1+$M$8))</f>
        <v>4489.6401283366777</v>
      </c>
      <c r="E38">
        <f>'test 1'!R45</f>
        <v>21.14630219575001</v>
      </c>
      <c r="F38">
        <f>'factory 64'!R45</f>
        <v>81.858904725940377</v>
      </c>
      <c r="G38">
        <f>'test 2'!R45</f>
        <v>0.99841554786020481</v>
      </c>
      <c r="H38">
        <f>hemi!R45</f>
        <v>68.187124500586606</v>
      </c>
      <c r="I38">
        <f>rv!R45</f>
        <v>82.022212360462376</v>
      </c>
    </row>
    <row r="39" spans="1:9" x14ac:dyDescent="0.25">
      <c r="A39">
        <v>72</v>
      </c>
      <c r="B39">
        <f t="shared" si="0"/>
        <v>72</v>
      </c>
      <c r="D39">
        <f>(hemi!$H$3*1.45*B39*(1+$M$8))</f>
        <v>4617.9155605748683</v>
      </c>
      <c r="E39">
        <f>'test 1'!R46</f>
        <v>22.371924608728165</v>
      </c>
      <c r="F39">
        <f>'factory 64'!R46</f>
        <v>84.460809891571785</v>
      </c>
      <c r="G39">
        <f>'test 2'!R46</f>
        <v>1.0562828979810917</v>
      </c>
      <c r="H39">
        <f>hemi!R46</f>
        <v>69.996624444993415</v>
      </c>
      <c r="I39">
        <f>rv!R46</f>
        <v>85.312258902420382</v>
      </c>
    </row>
    <row r="40" spans="1:9" x14ac:dyDescent="0.25">
      <c r="A40">
        <v>74</v>
      </c>
      <c r="B40">
        <f t="shared" si="0"/>
        <v>74</v>
      </c>
      <c r="D40">
        <f>(hemi!$H$3*1.45*B40*(1+$M$8))</f>
        <v>4746.1909928130599</v>
      </c>
      <c r="E40">
        <f>'test 1'!R47</f>
        <v>23.632071596719797</v>
      </c>
      <c r="F40">
        <f>'factory 64'!R47</f>
        <v>87.136008160460406</v>
      </c>
      <c r="G40">
        <f>'test 2'!R47</f>
        <v>1.1157803143025546</v>
      </c>
      <c r="H40">
        <f>hemi!R47</f>
        <v>71.857096218820146</v>
      </c>
      <c r="I40">
        <f>rv!R47</f>
        <v>88.694982811757484</v>
      </c>
    </row>
    <row r="41" spans="1:9" x14ac:dyDescent="0.25">
      <c r="A41">
        <v>76</v>
      </c>
      <c r="B41">
        <f t="shared" si="0"/>
        <v>76</v>
      </c>
      <c r="D41">
        <f>(hemi!$H$3*1.45*B41*(1+$M$8))</f>
        <v>4874.4664250512506</v>
      </c>
      <c r="E41">
        <f>'test 1'!R48</f>
        <v>24.926743159724907</v>
      </c>
      <c r="F41">
        <f>'factory 64'!R48</f>
        <v>89.884499532606213</v>
      </c>
      <c r="G41">
        <f>'test 2'!R48</f>
        <v>1.176907796824608</v>
      </c>
      <c r="H41">
        <f>hemi!R48</f>
        <v>73.768539822066742</v>
      </c>
      <c r="I41">
        <f>rv!R48</f>
        <v>92.170384088473668</v>
      </c>
    </row>
    <row r="42" spans="1:9" x14ac:dyDescent="0.25">
      <c r="A42">
        <v>78</v>
      </c>
      <c r="B42">
        <f t="shared" si="0"/>
        <v>78</v>
      </c>
      <c r="D42">
        <f>(hemi!$H$3*1.45*B42*(1+$M$8))</f>
        <v>5002.7418572894412</v>
      </c>
      <c r="E42">
        <f>'test 1'!R49</f>
        <v>26.255939297743467</v>
      </c>
      <c r="F42">
        <f>'factory 64'!R49</f>
        <v>92.706284008009305</v>
      </c>
      <c r="G42">
        <f>'test 2'!R49</f>
        <v>1.2396653455472517</v>
      </c>
      <c r="H42">
        <f>hemi!R49</f>
        <v>75.730955254733274</v>
      </c>
      <c r="I42">
        <f>rv!R49</f>
        <v>95.738462732568976</v>
      </c>
    </row>
    <row r="43" spans="1:9" x14ac:dyDescent="0.25">
      <c r="A43">
        <v>80</v>
      </c>
      <c r="B43">
        <f t="shared" si="0"/>
        <v>80</v>
      </c>
      <c r="D43">
        <f>(hemi!$H$3*1.45*B43*(1+$M$8))</f>
        <v>5131.0172895276319</v>
      </c>
      <c r="E43">
        <f>'test 1'!R50</f>
        <v>27.619660010775505</v>
      </c>
      <c r="F43">
        <f>'factory 64'!R50</f>
        <v>95.601361586669597</v>
      </c>
      <c r="G43">
        <f>'test 2'!R50</f>
        <v>1.3040529604704716</v>
      </c>
      <c r="H43">
        <f>hemi!R50</f>
        <v>77.744342516819728</v>
      </c>
      <c r="I43">
        <f>rv!R50</f>
        <v>99.399218744043381</v>
      </c>
    </row>
    <row r="44" spans="1:9" x14ac:dyDescent="0.25">
      <c r="A44">
        <v>82</v>
      </c>
      <c r="B44">
        <f t="shared" si="0"/>
        <v>82</v>
      </c>
      <c r="D44">
        <f>(hemi!$H$3*1.45*B44*(1+$M$8))</f>
        <v>5259.2927217658234</v>
      </c>
      <c r="E44">
        <f>'test 1'!R51</f>
        <v>29.01790529882102</v>
      </c>
      <c r="F44">
        <f>'factory 64'!R51</f>
        <v>98.569732268587089</v>
      </c>
      <c r="G44">
        <f>'test 2'!R51</f>
        <v>1.3700706415942818</v>
      </c>
      <c r="H44">
        <f>hemi!R51</f>
        <v>79.808701608326075</v>
      </c>
      <c r="I44">
        <f>rv!R51</f>
        <v>103.15265212289688</v>
      </c>
    </row>
    <row r="45" spans="1:9" x14ac:dyDescent="0.25">
      <c r="A45">
        <v>84</v>
      </c>
      <c r="B45">
        <f t="shared" si="0"/>
        <v>84</v>
      </c>
      <c r="D45">
        <f>(hemi!$H$3*1.45*B45*(1+$M$8))</f>
        <v>5387.5681540040132</v>
      </c>
      <c r="E45">
        <f>'test 1'!R52</f>
        <v>30.450675161880007</v>
      </c>
      <c r="F45">
        <f>'factory 64'!R52</f>
        <v>101.61139605376181</v>
      </c>
      <c r="G45">
        <f>'test 2'!R52</f>
        <v>1.4377183889187108</v>
      </c>
      <c r="H45">
        <f>hemi!R52</f>
        <v>81.924032529252344</v>
      </c>
      <c r="I45">
        <f>rv!R52</f>
        <v>106.99876286912951</v>
      </c>
    </row>
    <row r="46" spans="1:9" x14ac:dyDescent="0.25">
      <c r="A46">
        <v>86</v>
      </c>
      <c r="B46">
        <f t="shared" si="0"/>
        <v>86</v>
      </c>
      <c r="D46">
        <f>(hemi!$H$3*1.45*B46*(1+$M$8))</f>
        <v>5515.8435862422039</v>
      </c>
      <c r="E46">
        <f>'test 1'!R53</f>
        <v>31.91796959995245</v>
      </c>
      <c r="F46">
        <f>'factory 64'!R53</f>
        <v>104.72635294219373</v>
      </c>
      <c r="G46">
        <f>'test 2'!R53</f>
        <v>1.5069962024436876</v>
      </c>
      <c r="H46">
        <f>hemi!R53</f>
        <v>84.09033527959852</v>
      </c>
      <c r="I46">
        <f>rv!R53</f>
        <v>110.9375509827412</v>
      </c>
    </row>
    <row r="47" spans="1:9" x14ac:dyDescent="0.25">
      <c r="A47">
        <v>88</v>
      </c>
      <c r="B47">
        <f t="shared" si="0"/>
        <v>88</v>
      </c>
      <c r="D47">
        <f>(hemi!$H$3*1.45*B47*(1+$M$8))</f>
        <v>5644.1190184803954</v>
      </c>
      <c r="E47">
        <f>'test 1'!R54</f>
        <v>33.419788613038371</v>
      </c>
      <c r="F47">
        <f>'factory 64'!R54</f>
        <v>107.91460293388295</v>
      </c>
      <c r="G47">
        <f>'test 2'!R54</f>
        <v>1.5779040821692831</v>
      </c>
      <c r="H47">
        <f>hemi!R54</f>
        <v>86.30760985936459</v>
      </c>
      <c r="I47">
        <f>rv!R54</f>
        <v>114.96901646373203</v>
      </c>
    </row>
    <row r="48" spans="1:9" x14ac:dyDescent="0.25">
      <c r="A48">
        <v>90</v>
      </c>
      <c r="B48">
        <f t="shared" si="0"/>
        <v>90</v>
      </c>
      <c r="D48">
        <f>(hemi!$H$3*1.45*B48*(1+$M$8))</f>
        <v>5772.3944507185861</v>
      </c>
      <c r="E48">
        <f>'test 1'!R55</f>
        <v>34.956132201137748</v>
      </c>
      <c r="F48">
        <f>'factory 64'!R55</f>
        <v>111.17614602882935</v>
      </c>
      <c r="G48">
        <f>'test 2'!R55</f>
        <v>1.6504420280954406</v>
      </c>
      <c r="H48">
        <f>hemi!R55</f>
        <v>88.575856268550595</v>
      </c>
      <c r="I48">
        <f>rv!R55</f>
        <v>119.09315931210189</v>
      </c>
    </row>
    <row r="49" spans="1:13" x14ac:dyDescent="0.25">
      <c r="A49">
        <v>92</v>
      </c>
      <c r="B49">
        <f t="shared" si="0"/>
        <v>92</v>
      </c>
      <c r="D49">
        <f>(hemi!$H$3*1.45*B49*(1+$M$8))</f>
        <v>5900.6698829567767</v>
      </c>
      <c r="E49">
        <f>'test 1'!R56</f>
        <v>36.527000364250604</v>
      </c>
      <c r="F49">
        <f>'factory 64'!R56</f>
        <v>114.51098222703295</v>
      </c>
      <c r="G49">
        <f>'test 2'!R56</f>
        <v>1.7246100402222169</v>
      </c>
      <c r="H49">
        <f>hemi!R56</f>
        <v>90.895074507156551</v>
      </c>
      <c r="I49">
        <f>rv!R56</f>
        <v>123.30997952785089</v>
      </c>
    </row>
    <row r="50" spans="1:13" x14ac:dyDescent="0.25">
      <c r="A50">
        <v>94</v>
      </c>
      <c r="B50">
        <f t="shared" si="0"/>
        <v>94</v>
      </c>
      <c r="D50">
        <f>(hemi!$H$3*1.45*B50*(1+$M$8))</f>
        <v>6028.9453151949683</v>
      </c>
      <c r="E50">
        <f>'test 1'!R57</f>
        <v>38.13239310237693</v>
      </c>
      <c r="F50">
        <f>'factory 64'!R57</f>
        <v>117.91911152849376</v>
      </c>
      <c r="G50">
        <f>'test 2'!R57</f>
        <v>1.8004081185495551</v>
      </c>
      <c r="H50">
        <f>hemi!R57</f>
        <v>93.265264575182357</v>
      </c>
      <c r="I50">
        <f>rv!R57</f>
        <v>127.61947711097901</v>
      </c>
    </row>
    <row r="51" spans="1:13" x14ac:dyDescent="0.25">
      <c r="A51">
        <v>96</v>
      </c>
      <c r="B51">
        <f t="shared" si="0"/>
        <v>96</v>
      </c>
      <c r="D51">
        <f>(hemi!$H$3*1.45*B51*(1+$M$8))</f>
        <v>6157.2207474331581</v>
      </c>
      <c r="E51">
        <f>'test 1'!R58</f>
        <v>39.772310415516756</v>
      </c>
      <c r="F51">
        <f>'factory 64'!R58</f>
        <v>121.40053393321193</v>
      </c>
      <c r="G51">
        <f>'test 2'!R58</f>
        <v>1.8778362630774978</v>
      </c>
      <c r="H51">
        <f>hemi!R58</f>
        <v>95.686426472628099</v>
      </c>
      <c r="I51">
        <f>rv!R58</f>
        <v>132.02165206148618</v>
      </c>
    </row>
    <row r="52" spans="1:13" x14ac:dyDescent="0.25">
      <c r="A52">
        <v>98</v>
      </c>
      <c r="B52">
        <f t="shared" si="0"/>
        <v>98</v>
      </c>
      <c r="D52">
        <f>(hemi!$H$3*1.45*B52*(1+$M$8))</f>
        <v>6285.4961796713487</v>
      </c>
      <c r="E52">
        <f>'test 1'!R59</f>
        <v>41.446752303669996</v>
      </c>
      <c r="F52">
        <f>'factory 64'!R59</f>
        <v>124.95524944118716</v>
      </c>
      <c r="G52">
        <f>'test 2'!R59</f>
        <v>1.9568944738060026</v>
      </c>
      <c r="H52">
        <f>hemi!R59</f>
        <v>98.158560199493706</v>
      </c>
      <c r="I52">
        <f>rv!R59</f>
        <v>136.51650437937252</v>
      </c>
    </row>
    <row r="53" spans="1:13" x14ac:dyDescent="0.25">
      <c r="A53">
        <v>100</v>
      </c>
      <c r="B53">
        <f t="shared" si="0"/>
        <v>100</v>
      </c>
      <c r="D53">
        <f>(hemi!$H$3*1.45*B53*(1+$M$8))</f>
        <v>6413.7716119095403</v>
      </c>
      <c r="E53">
        <f>'test 1'!R60</f>
        <v>43.155718766836742</v>
      </c>
      <c r="F53">
        <f>'factory 64'!R60</f>
        <v>128.58325805241972</v>
      </c>
      <c r="G53">
        <f>'test 2'!R60</f>
        <v>2.0375827507351261</v>
      </c>
      <c r="H53">
        <f>hemi!R60</f>
        <v>100.68166575577924</v>
      </c>
      <c r="I53">
        <f>rv!R60</f>
        <v>141.10403406463783</v>
      </c>
    </row>
    <row r="54" spans="1:13" x14ac:dyDescent="0.25">
      <c r="A54">
        <v>102</v>
      </c>
      <c r="B54">
        <f t="shared" si="0"/>
        <v>102</v>
      </c>
      <c r="D54">
        <f>(hemi!$H$3*1.45*B54*(1+$M$8))</f>
        <v>6542.047044147731</v>
      </c>
      <c r="E54">
        <f>'test 1'!R61</f>
        <v>44.899209805016937</v>
      </c>
      <c r="F54">
        <f>'factory 64'!R61</f>
        <v>132.28455976690941</v>
      </c>
      <c r="G54" t="e">
        <f>'test 2'!#REF!</f>
        <v>#REF!</v>
      </c>
      <c r="H54">
        <f>hemi!R61</f>
        <v>103.2557431414847</v>
      </c>
      <c r="I54">
        <f>rv!R61</f>
        <v>145.78424111728242</v>
      </c>
      <c r="M54" s="1"/>
    </row>
    <row r="58" spans="1:13" x14ac:dyDescent="0.25">
      <c r="M58" s="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2FB72-CBD9-4280-B136-18F00231E60F}">
  <dimension ref="B2:R62"/>
  <sheetViews>
    <sheetView workbookViewId="0">
      <selection activeCell="E13" sqref="E13"/>
    </sheetView>
  </sheetViews>
  <sheetFormatPr defaultRowHeight="15" x14ac:dyDescent="0.25"/>
  <cols>
    <col min="2" max="2" width="19.42578125" customWidth="1"/>
    <col min="3" max="3" width="13.140625" customWidth="1"/>
    <col min="5" max="5" width="13.85546875" customWidth="1"/>
    <col min="6" max="6" width="10.42578125" customWidth="1"/>
    <col min="10" max="11" width="12.7109375" customWidth="1"/>
    <col min="14" max="14" width="13.42578125" customWidth="1"/>
  </cols>
  <sheetData>
    <row r="2" spans="2:18" x14ac:dyDescent="0.25">
      <c r="D2" t="s">
        <v>44</v>
      </c>
      <c r="E2" t="s">
        <v>58</v>
      </c>
      <c r="F2" t="s">
        <v>2</v>
      </c>
      <c r="G2" t="s">
        <v>3</v>
      </c>
    </row>
    <row r="3" spans="2:18" x14ac:dyDescent="0.25">
      <c r="B3" t="s">
        <v>0</v>
      </c>
      <c r="C3" t="s">
        <v>1</v>
      </c>
      <c r="D3" s="2">
        <v>27</v>
      </c>
      <c r="E3">
        <f>D3*PI()</f>
        <v>84.823001646924411</v>
      </c>
      <c r="F3">
        <f>(5280/(E3/12))/60</f>
        <v>12.449453326299368</v>
      </c>
      <c r="G3" s="2">
        <v>3.23</v>
      </c>
      <c r="H3">
        <f>G3*F3</f>
        <v>40.211734243946957</v>
      </c>
    </row>
    <row r="6" spans="2:18" x14ac:dyDescent="0.25">
      <c r="B6" t="s">
        <v>4</v>
      </c>
      <c r="C6" t="s">
        <v>5</v>
      </c>
      <c r="D6" s="2">
        <f>42.1</f>
        <v>42.1</v>
      </c>
      <c r="E6" t="s">
        <v>8</v>
      </c>
      <c r="F6">
        <f>D6/$D$12</f>
        <v>9.2814606241198042E-2</v>
      </c>
      <c r="G6" t="s">
        <v>10</v>
      </c>
    </row>
    <row r="7" spans="2:18" x14ac:dyDescent="0.25">
      <c r="C7" t="s">
        <v>40</v>
      </c>
      <c r="D7">
        <f>D8+D9</f>
        <v>26.3</v>
      </c>
      <c r="E7" t="s">
        <v>8</v>
      </c>
    </row>
    <row r="8" spans="2:18" x14ac:dyDescent="0.25">
      <c r="C8" t="s">
        <v>6</v>
      </c>
      <c r="D8" s="2">
        <v>22.6</v>
      </c>
      <c r="E8" t="s">
        <v>8</v>
      </c>
      <c r="F8">
        <f>D7/$D$12</f>
        <v>5.7981571119798306E-2</v>
      </c>
      <c r="G8" t="s">
        <v>10</v>
      </c>
    </row>
    <row r="9" spans="2:18" ht="15.75" thickBot="1" x14ac:dyDescent="0.3">
      <c r="C9" t="s">
        <v>22</v>
      </c>
      <c r="D9" s="2">
        <v>3.7</v>
      </c>
      <c r="E9" t="s">
        <v>8</v>
      </c>
      <c r="H9" s="18" t="s">
        <v>57</v>
      </c>
      <c r="I9" s="18"/>
      <c r="J9" s="18"/>
      <c r="K9" s="18"/>
      <c r="L9" s="18"/>
      <c r="M9" s="18"/>
      <c r="N9" s="18"/>
      <c r="O9" s="18"/>
      <c r="P9" s="18"/>
      <c r="Q9" s="18"/>
      <c r="R9" s="18"/>
    </row>
    <row r="10" spans="2:18" x14ac:dyDescent="0.25">
      <c r="C10" t="s">
        <v>7</v>
      </c>
      <c r="D10">
        <v>12.1</v>
      </c>
      <c r="E10" t="s">
        <v>8</v>
      </c>
      <c r="F10">
        <f>D10/$D$12</f>
        <v>2.6675931960059296E-2</v>
      </c>
      <c r="G10" t="s">
        <v>10</v>
      </c>
      <c r="H10" s="17" t="s">
        <v>13</v>
      </c>
      <c r="I10" s="5" t="s">
        <v>42</v>
      </c>
      <c r="J10" s="5" t="s">
        <v>21</v>
      </c>
      <c r="K10" s="5" t="s">
        <v>23</v>
      </c>
      <c r="L10" s="5" t="s">
        <v>22</v>
      </c>
      <c r="M10" s="5"/>
      <c r="N10" s="5" t="s">
        <v>7</v>
      </c>
      <c r="O10" s="5" t="s">
        <v>25</v>
      </c>
      <c r="P10" s="5" t="s">
        <v>33</v>
      </c>
      <c r="Q10" s="5" t="s">
        <v>34</v>
      </c>
      <c r="R10" s="6" t="s">
        <v>16</v>
      </c>
    </row>
    <row r="11" spans="2:18" x14ac:dyDescent="0.25">
      <c r="E11" t="s">
        <v>8</v>
      </c>
      <c r="F11">
        <f>D11/$D$12</f>
        <v>0</v>
      </c>
      <c r="H11" s="10">
        <v>2</v>
      </c>
      <c r="I11" s="8">
        <f>H11*$H$3</f>
        <v>80.423468487893913</v>
      </c>
      <c r="J11" s="8">
        <f t="shared" ref="J11:J39" si="0">0.000028416*$F$6*$D$13*(I11^2)</f>
        <v>1.9412753116116205E-2</v>
      </c>
      <c r="K11" s="8">
        <f t="shared" ref="K11:K28" si="1">0.000028416*$F$8*$D$13*(I11^2)</f>
        <v>1.2127206816006085E-2</v>
      </c>
      <c r="L11" s="8">
        <f>IF(J11&lt;$D$24,0,J11-$D$24)</f>
        <v>0</v>
      </c>
      <c r="M11" s="8">
        <f>J11+K11-L11</f>
        <v>3.1539959932122288E-2</v>
      </c>
      <c r="N11" s="8">
        <f>0.000028416*$F$10*$D$14*(I11^2)</f>
        <v>6.3736982103141304E-3</v>
      </c>
      <c r="O11" s="8">
        <f>M11-N11</f>
        <v>2.5166261721808157E-2</v>
      </c>
      <c r="P11" s="8">
        <f>$D$19-O11</f>
        <v>14.732833738278194</v>
      </c>
      <c r="Q11" s="8">
        <f>(P11/$D$19)</f>
        <v>0.99829473765267607</v>
      </c>
      <c r="R11" s="9">
        <f>$D$17-Q11*$D$17</f>
        <v>0.16029466064844655</v>
      </c>
    </row>
    <row r="12" spans="2:18" x14ac:dyDescent="0.25">
      <c r="C12" t="s">
        <v>43</v>
      </c>
      <c r="D12">
        <v>453.5924</v>
      </c>
      <c r="E12" t="s">
        <v>9</v>
      </c>
      <c r="H12" s="10">
        <v>4</v>
      </c>
      <c r="I12" s="8">
        <f t="shared" ref="I12:I54" si="2">H12*$H$3</f>
        <v>160.84693697578783</v>
      </c>
      <c r="J12" s="8">
        <f t="shared" si="0"/>
        <v>7.7651012464464819E-2</v>
      </c>
      <c r="K12" s="8">
        <f t="shared" si="1"/>
        <v>4.8508827264024341E-2</v>
      </c>
      <c r="L12" s="8">
        <f>IF(J12&lt;$D$24,0,J12-$D$24)</f>
        <v>0</v>
      </c>
      <c r="M12" s="8">
        <f t="shared" ref="M12:M54" si="3">J12+K12-L12</f>
        <v>0.12615983972848915</v>
      </c>
      <c r="N12" s="8">
        <f>0.000028416*$F$10*$D$14*(I12^2)</f>
        <v>2.5494792841256522E-2</v>
      </c>
      <c r="O12" s="8">
        <f t="shared" ref="O12:O54" si="4">M12-N12</f>
        <v>0.10066504688723263</v>
      </c>
      <c r="P12" s="8">
        <f>$D$19-O12</f>
        <v>14.657334953112768</v>
      </c>
      <c r="Q12" s="8">
        <f>(P12/$D$19)</f>
        <v>0.99317895061070383</v>
      </c>
      <c r="R12" s="9">
        <f>$D$17-Q12*$D$17</f>
        <v>0.64117864259384305</v>
      </c>
    </row>
    <row r="13" spans="2:18" x14ac:dyDescent="0.25">
      <c r="C13" t="s">
        <v>11</v>
      </c>
      <c r="D13">
        <v>1.1379999999999999</v>
      </c>
      <c r="E13" t="s">
        <v>12</v>
      </c>
      <c r="H13" s="10">
        <v>6</v>
      </c>
      <c r="I13" s="8">
        <f t="shared" si="2"/>
        <v>241.27040546368175</v>
      </c>
      <c r="J13" s="8">
        <f t="shared" si="0"/>
        <v>0.17471477804504584</v>
      </c>
      <c r="K13" s="8">
        <f t="shared" si="1"/>
        <v>0.10914486134405477</v>
      </c>
      <c r="L13" s="8">
        <f>IF(J13&lt;$D$24,0,J13-$D$24)</f>
        <v>0</v>
      </c>
      <c r="M13" s="8">
        <f t="shared" si="3"/>
        <v>0.28385963938910064</v>
      </c>
      <c r="N13" s="8">
        <f>0.000028416*$F$10*$D$14*(I13^2)</f>
        <v>5.7363283892827174E-2</v>
      </c>
      <c r="O13" s="8">
        <f t="shared" si="4"/>
        <v>0.22649635549627345</v>
      </c>
      <c r="P13" s="8">
        <f>$D$19-O13</f>
        <v>14.531503644503728</v>
      </c>
      <c r="Q13" s="8">
        <f>(P13/$D$19)</f>
        <v>0.98465263887408361</v>
      </c>
      <c r="R13" s="9">
        <f>$D$17-Q13*$D$17</f>
        <v>1.4426519458361469</v>
      </c>
    </row>
    <row r="14" spans="2:18" x14ac:dyDescent="0.25">
      <c r="C14" t="s">
        <v>41</v>
      </c>
      <c r="D14">
        <v>1.3</v>
      </c>
      <c r="E14" t="s">
        <v>12</v>
      </c>
      <c r="H14" s="10">
        <v>8</v>
      </c>
      <c r="I14" s="8">
        <f t="shared" si="2"/>
        <v>321.69387395157565</v>
      </c>
      <c r="J14" s="8">
        <f t="shared" si="0"/>
        <v>0.31060404985785928</v>
      </c>
      <c r="K14" s="8">
        <f t="shared" si="1"/>
        <v>0.19403530905609737</v>
      </c>
      <c r="L14" s="8">
        <f>IF(J14&lt;$D$24,0,J14-$D$24)</f>
        <v>0</v>
      </c>
      <c r="M14" s="8">
        <f t="shared" si="3"/>
        <v>0.50463935891395661</v>
      </c>
      <c r="N14" s="8">
        <f>0.000028416*$F$10*$D$14*(I14^2)</f>
        <v>0.10197917136502609</v>
      </c>
      <c r="O14" s="8">
        <f t="shared" si="4"/>
        <v>0.40266018754893051</v>
      </c>
      <c r="P14" s="8">
        <f>$D$19-O14</f>
        <v>14.355339812451071</v>
      </c>
      <c r="Q14" s="8">
        <f>(P14/$D$19)</f>
        <v>0.97271580244281541</v>
      </c>
      <c r="R14" s="9">
        <f>$D$17-Q14*$D$17</f>
        <v>2.564714570375358</v>
      </c>
    </row>
    <row r="15" spans="2:18" x14ac:dyDescent="0.25">
      <c r="H15" s="10">
        <v>10</v>
      </c>
      <c r="I15" s="8">
        <f t="shared" si="2"/>
        <v>402.11734243946955</v>
      </c>
      <c r="J15" s="8">
        <f t="shared" si="0"/>
        <v>0.48531882790290504</v>
      </c>
      <c r="K15" s="8">
        <f t="shared" si="1"/>
        <v>0.3031801704001521</v>
      </c>
      <c r="L15" s="8">
        <f>IF(J15&lt;$D$24,0,J15-$D$24)</f>
        <v>0</v>
      </c>
      <c r="M15" s="8">
        <f t="shared" si="3"/>
        <v>0.78849899830305714</v>
      </c>
      <c r="N15" s="8">
        <f>0.000028416*$F$10*$D$14*(I15^2)</f>
        <v>0.15934245525785323</v>
      </c>
      <c r="O15" s="8">
        <f t="shared" si="4"/>
        <v>0.62915654304520396</v>
      </c>
      <c r="P15" s="8">
        <f>$D$19-O15</f>
        <v>14.128843456954797</v>
      </c>
      <c r="Q15" s="8">
        <f>(P15/$D$19)</f>
        <v>0.95736844131689902</v>
      </c>
      <c r="R15" s="9">
        <f>$D$17-Q15*$D$17</f>
        <v>4.0073665162114906</v>
      </c>
    </row>
    <row r="16" spans="2:18" x14ac:dyDescent="0.25">
      <c r="H16" s="10">
        <v>12</v>
      </c>
      <c r="I16" s="8">
        <f t="shared" si="2"/>
        <v>482.54081092736351</v>
      </c>
      <c r="J16" s="8">
        <f t="shared" si="0"/>
        <v>0.69885911218018337</v>
      </c>
      <c r="K16" s="8">
        <f t="shared" si="1"/>
        <v>0.43657944537621907</v>
      </c>
      <c r="L16" s="8">
        <f>IF(J16&lt;$D$24,0,J16-$D$24)</f>
        <v>0</v>
      </c>
      <c r="M16" s="8">
        <f t="shared" si="3"/>
        <v>1.1354385575564026</v>
      </c>
      <c r="N16" s="8">
        <f>0.000028416*$F$10*$D$14*(I16^2)</f>
        <v>0.2294531355713087</v>
      </c>
      <c r="O16" s="8">
        <f t="shared" si="4"/>
        <v>0.9059854219850938</v>
      </c>
      <c r="P16" s="8">
        <f>$D$19-O16</f>
        <v>13.852014578014908</v>
      </c>
      <c r="Q16" s="8">
        <f>(P16/$D$19)</f>
        <v>0.93861055549633465</v>
      </c>
      <c r="R16" s="9">
        <f>$D$17-Q16*$D$17</f>
        <v>5.7706077833445448</v>
      </c>
    </row>
    <row r="17" spans="2:18" x14ac:dyDescent="0.25">
      <c r="B17" t="s">
        <v>32</v>
      </c>
      <c r="D17">
        <v>94</v>
      </c>
      <c r="H17" s="10">
        <v>14</v>
      </c>
      <c r="I17" s="8">
        <f t="shared" si="2"/>
        <v>562.96427941525735</v>
      </c>
      <c r="J17" s="8">
        <f t="shared" si="0"/>
        <v>0.95122490268969384</v>
      </c>
      <c r="K17" s="8">
        <f t="shared" si="1"/>
        <v>0.594233133984298</v>
      </c>
      <c r="L17" s="8">
        <f>IF(J17&lt;$D$24,0,J17-$D$24)</f>
        <v>0</v>
      </c>
      <c r="M17" s="8">
        <f t="shared" si="3"/>
        <v>1.5454580366739918</v>
      </c>
      <c r="N17" s="8">
        <f>0.000028416*$F$10*$D$14*(I17^2)</f>
        <v>0.31231121230539233</v>
      </c>
      <c r="O17" s="8">
        <f t="shared" si="4"/>
        <v>1.2331468243685995</v>
      </c>
      <c r="P17" s="8">
        <f>$D$19-O17</f>
        <v>13.524853175631401</v>
      </c>
      <c r="Q17" s="8">
        <f>(P17/$D$19)</f>
        <v>0.91644214498112209</v>
      </c>
      <c r="R17" s="9">
        <f>$D$17-Q17*$D$17</f>
        <v>7.8544383717745205</v>
      </c>
    </row>
    <row r="18" spans="2:18" x14ac:dyDescent="0.25">
      <c r="B18" t="s">
        <v>14</v>
      </c>
      <c r="D18">
        <v>0.157</v>
      </c>
      <c r="E18" t="s">
        <v>15</v>
      </c>
      <c r="H18" s="10">
        <v>16</v>
      </c>
      <c r="I18" s="8">
        <f t="shared" si="2"/>
        <v>643.38774790315131</v>
      </c>
      <c r="J18" s="8">
        <f t="shared" si="0"/>
        <v>1.2424161994314371</v>
      </c>
      <c r="K18" s="8">
        <f t="shared" si="1"/>
        <v>0.77614123622438946</v>
      </c>
      <c r="L18" s="8">
        <f>IF(J18&lt;$D$24,0,J18-$D$24)</f>
        <v>0</v>
      </c>
      <c r="M18" s="8">
        <f t="shared" si="3"/>
        <v>2.0185574356558265</v>
      </c>
      <c r="N18" s="8">
        <f>0.000028416*$F$10*$D$14*(I18^2)</f>
        <v>0.40791668546010434</v>
      </c>
      <c r="O18" s="8">
        <f t="shared" si="4"/>
        <v>1.6106407501957221</v>
      </c>
      <c r="P18" s="8">
        <f>$D$19-O18</f>
        <v>13.147359249804278</v>
      </c>
      <c r="Q18" s="8">
        <f>(P18/$D$19)</f>
        <v>0.89086320977126154</v>
      </c>
      <c r="R18" s="9">
        <f>$D$17-Q18*$D$17</f>
        <v>10.258858281501418</v>
      </c>
    </row>
    <row r="19" spans="2:18" x14ac:dyDescent="0.25">
      <c r="B19" t="s">
        <v>16</v>
      </c>
      <c r="D19">
        <f>D17*D18</f>
        <v>14.758000000000001</v>
      </c>
      <c r="H19" s="10">
        <v>18</v>
      </c>
      <c r="I19" s="8">
        <f t="shared" si="2"/>
        <v>723.81121639104526</v>
      </c>
      <c r="J19" s="8">
        <f t="shared" si="0"/>
        <v>1.5724330024054127</v>
      </c>
      <c r="K19" s="8">
        <f t="shared" si="1"/>
        <v>0.98230375209649301</v>
      </c>
      <c r="L19" s="8">
        <f>IF(J19&lt;$D$24,0,J19-$D$24)</f>
        <v>0</v>
      </c>
      <c r="M19" s="8">
        <f t="shared" si="3"/>
        <v>2.5547367545019055</v>
      </c>
      <c r="N19" s="8">
        <f>0.000028416*$F$10*$D$14*(I19^2)</f>
        <v>0.51626955503544458</v>
      </c>
      <c r="O19" s="8">
        <f t="shared" si="4"/>
        <v>2.0384671994664609</v>
      </c>
      <c r="P19" s="8">
        <f>$D$19-O19</f>
        <v>12.719532800533539</v>
      </c>
      <c r="Q19" s="8">
        <f>(P19/$D$19)</f>
        <v>0.8618737498667528</v>
      </c>
      <c r="R19" s="9">
        <f>$D$17-Q19*$D$17</f>
        <v>12.983867512525237</v>
      </c>
    </row>
    <row r="20" spans="2:18" x14ac:dyDescent="0.25">
      <c r="H20" s="10">
        <v>20</v>
      </c>
      <c r="I20" s="8">
        <f t="shared" si="2"/>
        <v>804.23468487893911</v>
      </c>
      <c r="J20" s="8">
        <f t="shared" si="0"/>
        <v>1.9412753116116201</v>
      </c>
      <c r="K20" s="8">
        <f t="shared" si="1"/>
        <v>1.2127206816006084</v>
      </c>
      <c r="L20" s="8">
        <f>IF(J20&lt;$D$24,0,J20-$D$24)</f>
        <v>0</v>
      </c>
      <c r="M20" s="8">
        <f t="shared" si="3"/>
        <v>3.1539959932122286</v>
      </c>
      <c r="N20" s="8">
        <f>0.000028416*$F$10*$D$14*(I20^2)</f>
        <v>0.63736982103141293</v>
      </c>
      <c r="O20" s="8">
        <f t="shared" si="4"/>
        <v>2.5166261721808159</v>
      </c>
      <c r="P20" s="8">
        <f>$D$19-O20</f>
        <v>12.241373827819185</v>
      </c>
      <c r="Q20" s="8">
        <f>(P20/$D$19)</f>
        <v>0.8294737652675962</v>
      </c>
      <c r="R20" s="9">
        <f>$D$17-Q20*$D$17</f>
        <v>16.029466064845963</v>
      </c>
    </row>
    <row r="21" spans="2:18" x14ac:dyDescent="0.25">
      <c r="B21" t="s">
        <v>17</v>
      </c>
      <c r="D21" s="2">
        <v>4.08</v>
      </c>
      <c r="E21" t="s">
        <v>10</v>
      </c>
      <c r="F21" t="s">
        <v>56</v>
      </c>
      <c r="H21" s="10">
        <v>22</v>
      </c>
      <c r="I21" s="8">
        <f t="shared" si="2"/>
        <v>884.65815336683306</v>
      </c>
      <c r="J21" s="8">
        <f t="shared" si="0"/>
        <v>2.3489431270500609</v>
      </c>
      <c r="K21" s="8">
        <f t="shared" si="1"/>
        <v>1.4673920247367365</v>
      </c>
      <c r="L21" s="8">
        <f>IF(J21&lt;$D$24,0,J21-$D$24)</f>
        <v>0</v>
      </c>
      <c r="M21" s="8">
        <f t="shared" si="3"/>
        <v>3.8163351517867974</v>
      </c>
      <c r="N21" s="8">
        <f>0.000028416*$F$10*$D$14*(I21^2)</f>
        <v>0.77121748344800978</v>
      </c>
      <c r="O21" s="8">
        <f t="shared" si="4"/>
        <v>3.0451176683387877</v>
      </c>
      <c r="P21" s="8">
        <f>$D$19-O21</f>
        <v>11.712882331661213</v>
      </c>
      <c r="Q21" s="8">
        <f>(P21/$D$19)</f>
        <v>0.79366325597379128</v>
      </c>
      <c r="R21" s="9">
        <f>$D$17-Q21*$D$17</f>
        <v>19.395653938463624</v>
      </c>
    </row>
    <row r="22" spans="2:18" x14ac:dyDescent="0.25">
      <c r="B22" t="s">
        <v>18</v>
      </c>
      <c r="D22" s="2">
        <v>10.199999999999999</v>
      </c>
      <c r="E22" t="s">
        <v>19</v>
      </c>
      <c r="F22" t="s">
        <v>56</v>
      </c>
      <c r="H22" s="10">
        <v>24</v>
      </c>
      <c r="I22" s="8">
        <f t="shared" si="2"/>
        <v>965.08162185472702</v>
      </c>
      <c r="J22" s="8">
        <f t="shared" si="0"/>
        <v>2.7954364487207335</v>
      </c>
      <c r="K22" s="8">
        <f t="shared" si="1"/>
        <v>1.7463177815048763</v>
      </c>
      <c r="L22" s="8">
        <f>IF(J22&lt;$D$24,0,J22-$D$24)</f>
        <v>0</v>
      </c>
      <c r="M22" s="8">
        <f t="shared" si="3"/>
        <v>4.5417542302256102</v>
      </c>
      <c r="N22" s="8">
        <f>0.000028416*$F$10*$D$14*(I22^2)</f>
        <v>0.91781254228523479</v>
      </c>
      <c r="O22" s="8">
        <f t="shared" si="4"/>
        <v>3.6239416879403752</v>
      </c>
      <c r="P22" s="8">
        <f>$D$19-O22</f>
        <v>11.134058312059626</v>
      </c>
      <c r="Q22" s="8">
        <f>(P22/$D$19)</f>
        <v>0.7544422219853385</v>
      </c>
      <c r="R22" s="9">
        <f>$D$17-Q22*$D$17</f>
        <v>23.082431133378179</v>
      </c>
    </row>
    <row r="23" spans="2:18" x14ac:dyDescent="0.25">
      <c r="B23" t="s">
        <v>20</v>
      </c>
      <c r="D23">
        <v>0.16900000000000001</v>
      </c>
      <c r="E23" t="s">
        <v>12</v>
      </c>
      <c r="H23" s="10">
        <v>26</v>
      </c>
      <c r="I23" s="8">
        <f t="shared" si="2"/>
        <v>1045.5050903426209</v>
      </c>
      <c r="J23" s="8">
        <f t="shared" si="0"/>
        <v>3.2807552766236383</v>
      </c>
      <c r="K23" s="8">
        <f t="shared" si="1"/>
        <v>2.0494979519050283</v>
      </c>
      <c r="L23" s="8">
        <f>IF(J23&lt;$D$24,0,J23-$D$24)</f>
        <v>0</v>
      </c>
      <c r="M23" s="8">
        <f t="shared" si="3"/>
        <v>5.330253228528667</v>
      </c>
      <c r="N23" s="8">
        <f>0.000028416*$F$10*$D$14*(I23^2)</f>
        <v>1.0771549975430879</v>
      </c>
      <c r="O23" s="8">
        <f t="shared" si="4"/>
        <v>4.2530982309855787</v>
      </c>
      <c r="P23" s="8">
        <f>$D$19-O23</f>
        <v>10.504901769014422</v>
      </c>
      <c r="Q23" s="8">
        <f>(P23/$D$19)</f>
        <v>0.71181066330223752</v>
      </c>
      <c r="R23" s="9">
        <f>$D$17-Q23*$D$17</f>
        <v>27.08979764958967</v>
      </c>
    </row>
    <row r="24" spans="2:18" x14ac:dyDescent="0.25">
      <c r="B24" t="s">
        <v>24</v>
      </c>
      <c r="D24">
        <f>D21+D22*D23</f>
        <v>5.8037999999999998</v>
      </c>
      <c r="E24" t="s">
        <v>10</v>
      </c>
      <c r="H24" s="10">
        <v>28</v>
      </c>
      <c r="I24" s="8">
        <f t="shared" si="2"/>
        <v>1125.9285588305147</v>
      </c>
      <c r="J24" s="8">
        <f t="shared" si="0"/>
        <v>3.8048996107587754</v>
      </c>
      <c r="K24" s="8">
        <f t="shared" si="1"/>
        <v>2.376932535937192</v>
      </c>
      <c r="L24" s="8">
        <f>IF(J24&lt;$D$24,0,J24-$D$24)</f>
        <v>0</v>
      </c>
      <c r="M24" s="8">
        <f t="shared" si="3"/>
        <v>6.1818321466959674</v>
      </c>
      <c r="N24" s="8">
        <f>0.000028416*$F$10*$D$14*(I24^2)</f>
        <v>1.2492448492215693</v>
      </c>
      <c r="O24" s="8">
        <f t="shared" si="4"/>
        <v>4.9325872974743978</v>
      </c>
      <c r="P24" s="8">
        <f>$D$19-O24</f>
        <v>9.8254127025256039</v>
      </c>
      <c r="Q24" s="8">
        <f>(P24/$D$19)</f>
        <v>0.66576857992448868</v>
      </c>
      <c r="R24" s="9">
        <f>$D$17-Q24*$D$17</f>
        <v>31.417753487098061</v>
      </c>
    </row>
    <row r="25" spans="2:18" x14ac:dyDescent="0.25">
      <c r="H25" s="10">
        <v>30</v>
      </c>
      <c r="I25" s="8">
        <f t="shared" si="2"/>
        <v>1206.3520273184088</v>
      </c>
      <c r="J25" s="8">
        <f t="shared" si="0"/>
        <v>4.367869451126146</v>
      </c>
      <c r="K25" s="8">
        <f t="shared" si="1"/>
        <v>2.7286215336013693</v>
      </c>
      <c r="L25" s="8">
        <f>IF(J25&lt;$D$24,0,J25-$D$24)</f>
        <v>0</v>
      </c>
      <c r="M25" s="8">
        <f t="shared" si="3"/>
        <v>7.0964909847275148</v>
      </c>
      <c r="N25" s="8">
        <f>0.000028416*$F$10*$D$14*(I25^2)</f>
        <v>1.4340820973206794</v>
      </c>
      <c r="O25" s="8">
        <f t="shared" si="4"/>
        <v>5.6624088874068352</v>
      </c>
      <c r="P25" s="8">
        <f>$D$19-O25</f>
        <v>9.0955911125931657</v>
      </c>
      <c r="Q25" s="8">
        <f>(P25/$D$19)</f>
        <v>0.61631597185209142</v>
      </c>
      <c r="R25" s="9">
        <f>$D$17-Q25*$D$17</f>
        <v>36.066298645903409</v>
      </c>
    </row>
    <row r="26" spans="2:18" x14ac:dyDescent="0.25">
      <c r="H26" s="10">
        <v>32</v>
      </c>
      <c r="I26" s="8">
        <f t="shared" si="2"/>
        <v>1286.7754958063026</v>
      </c>
      <c r="J26" s="8">
        <f t="shared" si="0"/>
        <v>4.9696647977257484</v>
      </c>
      <c r="K26" s="8">
        <f t="shared" si="1"/>
        <v>3.1045649448975579</v>
      </c>
      <c r="L26" s="8">
        <f>IF(J26&lt;$D$24,0,J26-$D$24)</f>
        <v>0</v>
      </c>
      <c r="M26" s="8">
        <f t="shared" si="3"/>
        <v>8.0742297426233058</v>
      </c>
      <c r="N26" s="8">
        <f>0.000028416*$F$10*$D$14*(I26^2)</f>
        <v>1.6316667418404174</v>
      </c>
      <c r="O26" s="8">
        <f t="shared" si="4"/>
        <v>6.4425630007828882</v>
      </c>
      <c r="P26" s="8">
        <f>$D$19-O26</f>
        <v>8.3154369992171127</v>
      </c>
      <c r="Q26" s="8">
        <f>(P26/$D$19)</f>
        <v>0.56345283908504618</v>
      </c>
      <c r="R26" s="9">
        <f>$D$17-Q26*$D$17</f>
        <v>41.035433126005657</v>
      </c>
    </row>
    <row r="27" spans="2:18" x14ac:dyDescent="0.25">
      <c r="H27" s="10">
        <v>34</v>
      </c>
      <c r="I27" s="8">
        <f t="shared" si="2"/>
        <v>1367.1989642941965</v>
      </c>
      <c r="J27" s="8">
        <f t="shared" si="0"/>
        <v>5.6102856505575822</v>
      </c>
      <c r="K27" s="8">
        <f t="shared" si="1"/>
        <v>3.5047627698257582</v>
      </c>
      <c r="L27" s="8">
        <f>IF(J27&lt;$D$24,0,J27-$D$24)</f>
        <v>0</v>
      </c>
      <c r="M27" s="8">
        <f t="shared" si="3"/>
        <v>9.1150484203833404</v>
      </c>
      <c r="N27" s="8">
        <f>0.000028416*$F$10*$D$14*(I27^2)</f>
        <v>1.8419987827807833</v>
      </c>
      <c r="O27" s="8">
        <f t="shared" si="4"/>
        <v>7.2730496376025568</v>
      </c>
      <c r="P27" s="8">
        <f>$D$19-O27</f>
        <v>7.484950362397444</v>
      </c>
      <c r="Q27" s="8">
        <f>(P27/$D$19)</f>
        <v>0.50717918162335296</v>
      </c>
      <c r="R27" s="9">
        <f>$D$17-Q27*$D$17</f>
        <v>46.325156927404819</v>
      </c>
    </row>
    <row r="28" spans="2:18" x14ac:dyDescent="0.25">
      <c r="H28" s="10">
        <v>36</v>
      </c>
      <c r="I28" s="8">
        <f t="shared" si="2"/>
        <v>1447.6224327820905</v>
      </c>
      <c r="J28" s="8">
        <f t="shared" si="0"/>
        <v>6.2897320096216509</v>
      </c>
      <c r="K28" s="8">
        <f t="shared" si="1"/>
        <v>3.929215008385972</v>
      </c>
      <c r="L28" s="8">
        <f>IF(J28&lt;$D$24,0,J28-$D$24)</f>
        <v>0.48593200962165106</v>
      </c>
      <c r="M28" s="8">
        <f t="shared" si="3"/>
        <v>9.733015008385971</v>
      </c>
      <c r="N28" s="8">
        <f>0.000028416*$F$10*$D$14*(I28^2)</f>
        <v>2.0650782201417783</v>
      </c>
      <c r="O28" s="8">
        <f t="shared" si="4"/>
        <v>7.6679367882441927</v>
      </c>
      <c r="P28" s="8">
        <f>$D$19-O28</f>
        <v>7.0900632117558082</v>
      </c>
      <c r="Q28" s="8">
        <f>(P28/$D$19)</f>
        <v>0.48042168395147089</v>
      </c>
      <c r="R28" s="9">
        <f>$D$17-Q28*$D$17</f>
        <v>48.840361708561737</v>
      </c>
    </row>
    <row r="29" spans="2:18" ht="15.75" thickBot="1" x14ac:dyDescent="0.3">
      <c r="H29" s="10">
        <v>38</v>
      </c>
      <c r="I29" s="8">
        <f t="shared" si="2"/>
        <v>1528.0459012699844</v>
      </c>
      <c r="J29" s="8">
        <f t="shared" si="0"/>
        <v>7.0080038749179501</v>
      </c>
      <c r="K29" s="8">
        <f t="shared" ref="K29:K54" si="5">0.000028416*$F$8*$D$13*(I29^2)</f>
        <v>4.3779216605781963</v>
      </c>
      <c r="L29" s="8">
        <f>IF(J29&lt;$D$24,0,J29-$D$24)</f>
        <v>1.2042038749179502</v>
      </c>
      <c r="M29" s="8">
        <f t="shared" si="3"/>
        <v>10.181721660578194</v>
      </c>
      <c r="N29" s="8">
        <f>0.000028416*$F$10*$D$14*(I29^2)</f>
        <v>2.3009050539234011</v>
      </c>
      <c r="O29" s="8">
        <f t="shared" si="4"/>
        <v>7.8808166066547933</v>
      </c>
      <c r="P29" s="8">
        <f>$D$19-O29</f>
        <v>6.8771833933452076</v>
      </c>
      <c r="Q29" s="8">
        <f>(P29/$D$19)</f>
        <v>0.46599697745935814</v>
      </c>
      <c r="R29" s="9">
        <f>$D$17-Q29*$D$17</f>
        <v>50.196284118820337</v>
      </c>
    </row>
    <row r="30" spans="2:18" x14ac:dyDescent="0.25">
      <c r="B30" s="4"/>
      <c r="C30" s="5" t="s">
        <v>36</v>
      </c>
      <c r="D30" s="6"/>
      <c r="H30" s="10">
        <v>40</v>
      </c>
      <c r="I30" s="8">
        <f t="shared" si="2"/>
        <v>1608.4693697578782</v>
      </c>
      <c r="J30" s="8">
        <f t="shared" si="0"/>
        <v>7.7651012464464806</v>
      </c>
      <c r="K30" s="8">
        <f t="shared" si="5"/>
        <v>4.8508827264024337</v>
      </c>
      <c r="L30" s="8">
        <f>IF(J30&lt;$D$24,0,J30-$D$24)</f>
        <v>1.9613012464464807</v>
      </c>
      <c r="M30" s="8">
        <f t="shared" si="3"/>
        <v>10.654682726402434</v>
      </c>
      <c r="N30" s="8">
        <f>0.000028416*$F$10*$D$14*(I30^2)</f>
        <v>2.5494792841256517</v>
      </c>
      <c r="O30" s="8">
        <f t="shared" si="4"/>
        <v>8.1052034422767818</v>
      </c>
      <c r="P30" s="8">
        <f>$D$19-O30</f>
        <v>6.6527965577232191</v>
      </c>
      <c r="Q30" s="8">
        <f>(P30/$D$19)</f>
        <v>0.45079255710280652</v>
      </c>
      <c r="R30" s="9">
        <f>$D$17-Q30*$D$17</f>
        <v>51.625499632336187</v>
      </c>
    </row>
    <row r="31" spans="2:18" x14ac:dyDescent="0.25">
      <c r="B31" s="7" t="s">
        <v>45</v>
      </c>
      <c r="C31" s="8">
        <v>32</v>
      </c>
      <c r="D31" s="9" t="s">
        <v>28</v>
      </c>
      <c r="H31" s="10">
        <v>42</v>
      </c>
      <c r="I31" s="8">
        <f t="shared" si="2"/>
        <v>1688.8928382457723</v>
      </c>
      <c r="J31" s="8">
        <f t="shared" si="0"/>
        <v>8.5610241242072469</v>
      </c>
      <c r="K31" s="8">
        <f t="shared" si="5"/>
        <v>5.3480982058586841</v>
      </c>
      <c r="L31" s="8">
        <f>IF(J31&lt;$D$24,0,J31-$D$24)</f>
        <v>2.7572241242072471</v>
      </c>
      <c r="M31" s="8">
        <f t="shared" si="3"/>
        <v>11.151898205858682</v>
      </c>
      <c r="N31" s="8">
        <f>0.000028416*$F$10*$D$14*(I31^2)</f>
        <v>2.8108009107485317</v>
      </c>
      <c r="O31" s="8">
        <f t="shared" si="4"/>
        <v>8.341097295110151</v>
      </c>
      <c r="P31" s="8">
        <f>$D$19-O31</f>
        <v>6.4169027048898499</v>
      </c>
      <c r="Q31" s="8">
        <f>(P31/$D$19)</f>
        <v>0.43480842288181659</v>
      </c>
      <c r="R31" s="9">
        <f>$D$17-Q31*$D$17</f>
        <v>53.128008249109243</v>
      </c>
    </row>
    <row r="32" spans="2:18" x14ac:dyDescent="0.25">
      <c r="B32" s="10"/>
      <c r="C32" s="8">
        <v>27</v>
      </c>
      <c r="D32" s="9" t="s">
        <v>29</v>
      </c>
      <c r="H32" s="10">
        <v>44</v>
      </c>
      <c r="I32" s="8">
        <f t="shared" si="2"/>
        <v>1769.3163067336661</v>
      </c>
      <c r="J32" s="8">
        <f t="shared" si="0"/>
        <v>9.3957725082002437</v>
      </c>
      <c r="K32" s="8">
        <f t="shared" si="5"/>
        <v>5.8695680989469459</v>
      </c>
      <c r="L32" s="8">
        <f>IF(J32&lt;$D$24,0,J32-$D$24)</f>
        <v>3.5919725082002438</v>
      </c>
      <c r="M32" s="8">
        <f t="shared" si="3"/>
        <v>11.673368098946945</v>
      </c>
      <c r="N32" s="8">
        <f>0.000028416*$F$10*$D$14*(I32^2)</f>
        <v>3.0848699337920391</v>
      </c>
      <c r="O32" s="8">
        <f t="shared" si="4"/>
        <v>8.5884981651549062</v>
      </c>
      <c r="P32" s="8">
        <f>$D$19-O32</f>
        <v>6.1695018348450947</v>
      </c>
      <c r="Q32" s="8">
        <f>(P32/$D$19)</f>
        <v>0.41804457479638801</v>
      </c>
      <c r="R32" s="9">
        <f>$D$17-Q32*$D$17</f>
        <v>54.703809969139527</v>
      </c>
    </row>
    <row r="33" spans="2:18" x14ac:dyDescent="0.25">
      <c r="B33" s="10" t="s">
        <v>48</v>
      </c>
      <c r="C33" s="11">
        <v>0.94</v>
      </c>
      <c r="D33" s="9" t="s">
        <v>27</v>
      </c>
      <c r="H33" s="10">
        <v>46</v>
      </c>
      <c r="I33" s="8">
        <f t="shared" si="2"/>
        <v>1849.73977522156</v>
      </c>
      <c r="J33" s="8">
        <f t="shared" si="0"/>
        <v>10.269346398425471</v>
      </c>
      <c r="K33" s="8">
        <f t="shared" si="5"/>
        <v>6.415292405667218</v>
      </c>
      <c r="L33" s="8">
        <f>IF(J33&lt;$D$24,0,J33-$D$24)</f>
        <v>4.4655463984254711</v>
      </c>
      <c r="M33" s="8">
        <f t="shared" si="3"/>
        <v>12.219092405667219</v>
      </c>
      <c r="N33" s="8">
        <f>0.000028416*$F$10*$D$14*(I33^2)</f>
        <v>3.3716863532561745</v>
      </c>
      <c r="O33" s="8">
        <f t="shared" si="4"/>
        <v>8.8474060524110438</v>
      </c>
      <c r="P33" s="8">
        <f>$D$19-O33</f>
        <v>5.9105939475889571</v>
      </c>
      <c r="Q33" s="8">
        <f>(P33/$D$19)</f>
        <v>0.40050101284652101</v>
      </c>
      <c r="R33" s="9">
        <f>$D$17-Q33*$D$17</f>
        <v>56.352904792427026</v>
      </c>
    </row>
    <row r="34" spans="2:18" x14ac:dyDescent="0.25">
      <c r="B34" s="10" t="s">
        <v>49</v>
      </c>
      <c r="C34" s="11">
        <v>0.3</v>
      </c>
      <c r="D34" s="9" t="s">
        <v>12</v>
      </c>
      <c r="H34" s="10">
        <v>48</v>
      </c>
      <c r="I34" s="8">
        <f t="shared" si="2"/>
        <v>1930.163243709454</v>
      </c>
      <c r="J34" s="8">
        <f t="shared" si="0"/>
        <v>11.181745794882934</v>
      </c>
      <c r="K34" s="8">
        <f t="shared" si="5"/>
        <v>6.9852711260195051</v>
      </c>
      <c r="L34" s="8">
        <f>IF(J34&lt;$D$24,0,J34-$D$24)</f>
        <v>5.3779457948829341</v>
      </c>
      <c r="M34" s="8">
        <f t="shared" si="3"/>
        <v>12.789071126019508</v>
      </c>
      <c r="N34" s="8">
        <f>0.000028416*$F$10*$D$14*(I34^2)</f>
        <v>3.6712501691409392</v>
      </c>
      <c r="O34" s="8">
        <f t="shared" si="4"/>
        <v>9.1178209568785675</v>
      </c>
      <c r="P34" s="8">
        <f>$D$19-O34</f>
        <v>5.6401790431214334</v>
      </c>
      <c r="Q34" s="8">
        <f>(P34/$D$19)</f>
        <v>0.38217773703221525</v>
      </c>
      <c r="R34" s="9">
        <f>$D$17-Q34*$D$17</f>
        <v>58.075292718971767</v>
      </c>
    </row>
    <row r="35" spans="2:18" x14ac:dyDescent="0.25">
      <c r="B35" s="10" t="s">
        <v>46</v>
      </c>
      <c r="C35" s="11">
        <v>4.25</v>
      </c>
      <c r="D35" s="9" t="s">
        <v>10</v>
      </c>
      <c r="H35" s="10">
        <v>50</v>
      </c>
      <c r="I35" s="8">
        <f t="shared" si="2"/>
        <v>2010.5867121973479</v>
      </c>
      <c r="J35" s="8">
        <f t="shared" si="0"/>
        <v>12.132970697572627</v>
      </c>
      <c r="K35" s="8">
        <f t="shared" si="5"/>
        <v>7.5795042600038034</v>
      </c>
      <c r="L35" s="8">
        <f>IF(J35&lt;$D$24,0,J35-$D$24)</f>
        <v>6.3291706975726276</v>
      </c>
      <c r="M35" s="8">
        <f t="shared" si="3"/>
        <v>13.383304260003804</v>
      </c>
      <c r="N35" s="8">
        <f>0.000028416*$F$10*$D$14*(I35^2)</f>
        <v>3.9835613814463313</v>
      </c>
      <c r="O35" s="8">
        <f t="shared" si="4"/>
        <v>9.3997428785574719</v>
      </c>
      <c r="P35" s="8">
        <f>$D$19-O35</f>
        <v>5.358257121442529</v>
      </c>
      <c r="Q35" s="8">
        <f>(P35/$D$19)</f>
        <v>0.36307474735347123</v>
      </c>
      <c r="R35" s="9">
        <f>$D$17-Q35*$D$17</f>
        <v>59.870973748773707</v>
      </c>
    </row>
    <row r="36" spans="2:18" x14ac:dyDescent="0.25">
      <c r="B36" s="10" t="s">
        <v>50</v>
      </c>
      <c r="C36" s="11">
        <v>1.25</v>
      </c>
      <c r="D36" s="9" t="s">
        <v>12</v>
      </c>
      <c r="H36" s="10">
        <v>52</v>
      </c>
      <c r="I36" s="8">
        <f t="shared" si="2"/>
        <v>2091.0101806852417</v>
      </c>
      <c r="J36" s="8">
        <f t="shared" si="0"/>
        <v>13.123021106494553</v>
      </c>
      <c r="K36" s="8">
        <f t="shared" si="5"/>
        <v>8.197991807620113</v>
      </c>
      <c r="L36" s="8">
        <f>IF(J36&lt;$D$24,0,J36-$D$24)</f>
        <v>7.3192211064945534</v>
      </c>
      <c r="M36" s="8">
        <f t="shared" si="3"/>
        <v>14.001791807620116</v>
      </c>
      <c r="N36" s="8">
        <f>0.000028416*$F$10*$D$14*(I36^2)</f>
        <v>4.3086199901723514</v>
      </c>
      <c r="O36" s="8">
        <f t="shared" si="4"/>
        <v>9.6931718174477641</v>
      </c>
      <c r="P36" s="8">
        <f>$D$19-O36</f>
        <v>5.0648281825522368</v>
      </c>
      <c r="Q36" s="8">
        <f>(P36/$D$19)</f>
        <v>0.34319204381028839</v>
      </c>
      <c r="R36" s="9">
        <f>$D$17-Q36*$D$17</f>
        <v>61.73994788183289</v>
      </c>
    </row>
    <row r="37" spans="2:18" x14ac:dyDescent="0.25">
      <c r="B37" s="10"/>
      <c r="C37" s="8">
        <f>C35/(C33-C34)</f>
        <v>6.6406250000000009</v>
      </c>
      <c r="D37" s="9" t="s">
        <v>31</v>
      </c>
      <c r="E37" t="s">
        <v>59</v>
      </c>
      <c r="H37" s="10">
        <v>54</v>
      </c>
      <c r="I37" s="8">
        <f t="shared" si="2"/>
        <v>2171.4336491731356</v>
      </c>
      <c r="J37" s="8">
        <f t="shared" si="0"/>
        <v>14.151897021648711</v>
      </c>
      <c r="K37" s="8">
        <f t="shared" si="5"/>
        <v>8.8407337688684358</v>
      </c>
      <c r="L37" s="8">
        <f>IF(J37&lt;$D$24,0,J37-$D$24)</f>
        <v>8.3480970216487123</v>
      </c>
      <c r="M37" s="8">
        <f t="shared" si="3"/>
        <v>14.644533768868435</v>
      </c>
      <c r="N37" s="8">
        <f>0.000028416*$F$10*$D$14*(I37^2)</f>
        <v>4.6464259953190004</v>
      </c>
      <c r="O37" s="8">
        <f t="shared" si="4"/>
        <v>9.9981077735494353</v>
      </c>
      <c r="P37" s="8">
        <f>$D$19-O37</f>
        <v>4.7598922264505656</v>
      </c>
      <c r="Q37" s="8">
        <f>(P37/$D$19)</f>
        <v>0.32252962640266741</v>
      </c>
      <c r="R37" s="9">
        <f>$D$17-Q37*$D$17</f>
        <v>63.682215118149259</v>
      </c>
    </row>
    <row r="38" spans="2:18" x14ac:dyDescent="0.25">
      <c r="B38" s="10" t="s">
        <v>51</v>
      </c>
      <c r="C38" s="11">
        <v>0.82</v>
      </c>
      <c r="D38" s="9" t="s">
        <v>12</v>
      </c>
      <c r="H38" s="10">
        <v>56</v>
      </c>
      <c r="I38" s="8">
        <f t="shared" si="2"/>
        <v>2251.8571176610294</v>
      </c>
      <c r="J38" s="8">
        <f t="shared" si="0"/>
        <v>15.219598443035101</v>
      </c>
      <c r="K38" s="8">
        <f t="shared" si="5"/>
        <v>9.507730143748768</v>
      </c>
      <c r="L38" s="8">
        <f>IF(J38&lt;$D$24,0,J38-$D$24)</f>
        <v>9.4157984430351007</v>
      </c>
      <c r="M38" s="8">
        <f t="shared" si="3"/>
        <v>15.311530143748769</v>
      </c>
      <c r="N38" s="8">
        <f>0.000028416*$F$10*$D$14*(I38^2)</f>
        <v>4.9969793968862772</v>
      </c>
      <c r="O38" s="8">
        <f t="shared" si="4"/>
        <v>10.314550746862491</v>
      </c>
      <c r="P38" s="8">
        <f>$D$19-O38</f>
        <v>4.4434492531375103</v>
      </c>
      <c r="Q38" s="8">
        <f>(P38/$D$19)</f>
        <v>0.30108749513060779</v>
      </c>
      <c r="R38" s="9">
        <f>$D$17-Q38*$D$17</f>
        <v>65.697775457722869</v>
      </c>
    </row>
    <row r="39" spans="2:18" x14ac:dyDescent="0.25">
      <c r="B39" s="10" t="s">
        <v>47</v>
      </c>
      <c r="C39" s="12">
        <f>C36-C38</f>
        <v>0.43000000000000005</v>
      </c>
      <c r="D39" s="9"/>
      <c r="H39" s="10">
        <v>58</v>
      </c>
      <c r="I39" s="8">
        <f t="shared" si="2"/>
        <v>2332.2805861489237</v>
      </c>
      <c r="J39" s="8">
        <f t="shared" si="0"/>
        <v>16.326125370653731</v>
      </c>
      <c r="K39" s="8">
        <f t="shared" si="5"/>
        <v>10.19898093226112</v>
      </c>
      <c r="L39" s="8">
        <f>IF(J39&lt;$D$24,0,J39-$D$24)</f>
        <v>10.522325370653732</v>
      </c>
      <c r="M39" s="8">
        <f t="shared" si="3"/>
        <v>16.002780932261118</v>
      </c>
      <c r="N39" s="8">
        <f>0.000028416*$F$10*$D$14*(I39^2)</f>
        <v>5.3602801948741847</v>
      </c>
      <c r="O39" s="8">
        <f t="shared" si="4"/>
        <v>10.642500737386932</v>
      </c>
      <c r="P39" s="8">
        <f>$D$19-O39</f>
        <v>4.1154992626130689</v>
      </c>
      <c r="Q39" s="8">
        <f>(P39/$D$19)</f>
        <v>0.27886564999410957</v>
      </c>
      <c r="R39" s="9">
        <f>$D$17-Q39*$D$17</f>
        <v>67.786628900553694</v>
      </c>
    </row>
    <row r="40" spans="2:18" x14ac:dyDescent="0.25">
      <c r="B40" s="10" t="s">
        <v>52</v>
      </c>
      <c r="C40" s="8">
        <f>C39*C37</f>
        <v>2.8554687500000009</v>
      </c>
      <c r="D40" s="9" t="s">
        <v>10</v>
      </c>
      <c r="E40" t="s">
        <v>59</v>
      </c>
      <c r="H40" s="10">
        <v>60</v>
      </c>
      <c r="I40" s="8">
        <f t="shared" si="2"/>
        <v>2412.7040546368175</v>
      </c>
      <c r="J40" s="8">
        <f t="shared" ref="J40:J54" si="6">0.000028416*$F$6*$D$13*(I40^2)</f>
        <v>17.471477804504584</v>
      </c>
      <c r="K40" s="8">
        <f t="shared" si="5"/>
        <v>10.914486134405477</v>
      </c>
      <c r="L40" s="8">
        <f>IF(J40&lt;$D$24,0,J40-$D$24)</f>
        <v>11.667677804504585</v>
      </c>
      <c r="M40" s="8">
        <f t="shared" si="3"/>
        <v>16.718286134405474</v>
      </c>
      <c r="N40" s="8">
        <f>0.000028416*$F$10*$D$14*(I40^2)</f>
        <v>5.7363283892827175</v>
      </c>
      <c r="O40" s="8">
        <f t="shared" si="4"/>
        <v>10.981957745122756</v>
      </c>
      <c r="P40" s="8">
        <f>$D$19-O40</f>
        <v>3.776042254877245</v>
      </c>
      <c r="Q40" s="8">
        <f>(P40/$D$19)</f>
        <v>0.25586409099317287</v>
      </c>
      <c r="R40" s="9">
        <f>$D$17-Q40*$D$17</f>
        <v>69.948775446641747</v>
      </c>
    </row>
    <row r="41" spans="2:18" x14ac:dyDescent="0.25">
      <c r="B41" s="10" t="s">
        <v>53</v>
      </c>
      <c r="C41" s="8">
        <f>0.17*C37+C40</f>
        <v>3.9843750000000009</v>
      </c>
      <c r="D41" s="9" t="s">
        <v>10</v>
      </c>
      <c r="H41" s="10">
        <v>62</v>
      </c>
      <c r="I41" s="8">
        <f t="shared" si="2"/>
        <v>2493.1275231247114</v>
      </c>
      <c r="J41" s="8">
        <f t="shared" si="6"/>
        <v>18.655655744587673</v>
      </c>
      <c r="K41" s="8">
        <f t="shared" si="5"/>
        <v>11.654245750181847</v>
      </c>
      <c r="L41" s="8">
        <f>IF(J41&lt;$D$24,0,J41-$D$24)</f>
        <v>12.851855744587674</v>
      </c>
      <c r="M41" s="8">
        <f t="shared" si="3"/>
        <v>17.458045750181846</v>
      </c>
      <c r="N41" s="8">
        <f>0.000028416*$F$10*$D$14*(I41^2)</f>
        <v>6.1251239801118791</v>
      </c>
      <c r="O41" s="8">
        <f t="shared" si="4"/>
        <v>11.332921770069966</v>
      </c>
      <c r="P41" s="8">
        <f>$D$19-O41</f>
        <v>3.4250782299300351</v>
      </c>
      <c r="Q41" s="8">
        <f>(P41/$D$19)</f>
        <v>0.23208281812779746</v>
      </c>
      <c r="R41" s="9">
        <f>$D$17-Q41*$D$17</f>
        <v>72.184215095987042</v>
      </c>
    </row>
    <row r="42" spans="2:18" ht="15.75" thickBot="1" x14ac:dyDescent="0.3">
      <c r="B42" s="13" t="s">
        <v>54</v>
      </c>
      <c r="C42" s="16">
        <v>2.5</v>
      </c>
      <c r="D42" s="15" t="s">
        <v>8</v>
      </c>
      <c r="E42" t="s">
        <v>59</v>
      </c>
      <c r="H42" s="10">
        <v>64</v>
      </c>
      <c r="I42" s="8">
        <f t="shared" si="2"/>
        <v>2573.5509916126052</v>
      </c>
      <c r="J42" s="8">
        <f t="shared" si="6"/>
        <v>19.878659190902994</v>
      </c>
      <c r="K42" s="8">
        <f t="shared" si="5"/>
        <v>12.418259779590231</v>
      </c>
      <c r="L42" s="8">
        <f>IF(J42&lt;$D$24,0,J42-$D$24)</f>
        <v>14.074859190902995</v>
      </c>
      <c r="M42" s="8">
        <f>J42+K42-L42</f>
        <v>18.222059779590229</v>
      </c>
      <c r="N42" s="8">
        <f>0.000028416*$F$10*$D$14*(I42^2)</f>
        <v>6.5266669673616695</v>
      </c>
      <c r="O42" s="8">
        <f t="shared" si="4"/>
        <v>11.695392812228558</v>
      </c>
      <c r="P42" s="8">
        <f>$D$19-O42</f>
        <v>3.0626071877714427</v>
      </c>
      <c r="Q42" s="8">
        <f>(P42/$D$19)</f>
        <v>0.20752183139798364</v>
      </c>
      <c r="R42" s="9">
        <f>$D$17-Q42*$D$17</f>
        <v>74.492947848589537</v>
      </c>
    </row>
    <row r="43" spans="2:18" x14ac:dyDescent="0.25">
      <c r="H43" s="10">
        <v>66</v>
      </c>
      <c r="I43" s="8">
        <f t="shared" si="2"/>
        <v>2653.9744601004991</v>
      </c>
      <c r="J43" s="8">
        <f t="shared" si="6"/>
        <v>21.140488143450543</v>
      </c>
      <c r="K43" s="8">
        <f t="shared" si="5"/>
        <v>13.206528222630626</v>
      </c>
      <c r="L43" s="8">
        <f>IF(J43&lt;$D$24,0,J43-$D$24)</f>
        <v>15.336688143450544</v>
      </c>
      <c r="M43" s="8">
        <f t="shared" si="3"/>
        <v>19.010328222630626</v>
      </c>
      <c r="N43" s="8">
        <f>0.000028416*$F$10*$D$14*(I43^2)</f>
        <v>6.940957351032087</v>
      </c>
      <c r="O43" s="8">
        <f t="shared" si="4"/>
        <v>12.06937087159854</v>
      </c>
      <c r="P43" s="8">
        <f>$D$19-O43</f>
        <v>2.6886291284014607</v>
      </c>
      <c r="Q43" s="8">
        <f>(P43/$D$19)</f>
        <v>0.18218113080373088</v>
      </c>
      <c r="R43" s="9">
        <f>$D$17-Q43*$D$17</f>
        <v>76.874973704449303</v>
      </c>
    </row>
    <row r="44" spans="2:18" ht="15.75" thickBot="1" x14ac:dyDescent="0.3">
      <c r="H44" s="10">
        <v>68</v>
      </c>
      <c r="I44" s="8">
        <f t="shared" si="2"/>
        <v>2734.3979285883929</v>
      </c>
      <c r="J44" s="8">
        <f t="shared" si="6"/>
        <v>22.441142602230329</v>
      </c>
      <c r="K44" s="8">
        <f t="shared" si="5"/>
        <v>14.019051079303033</v>
      </c>
      <c r="L44" s="8">
        <f>IF(J44&lt;$D$24,0,J44-$D$24)</f>
        <v>16.63734260223033</v>
      </c>
      <c r="M44" s="8">
        <f t="shared" si="3"/>
        <v>19.822851079303032</v>
      </c>
      <c r="N44" s="8">
        <f>0.000028416*$F$10*$D$14*(I44^2)</f>
        <v>7.3679951311231333</v>
      </c>
      <c r="O44" s="8">
        <f t="shared" si="4"/>
        <v>12.454855948179897</v>
      </c>
      <c r="P44" s="8">
        <f>$D$19-O44</f>
        <v>2.3031440518201034</v>
      </c>
      <c r="Q44" s="8">
        <f>(P44/$D$19)</f>
        <v>0.15606071634504021</v>
      </c>
      <c r="R44" s="9">
        <f>$D$17-Q44*$D$17</f>
        <v>79.330292663566226</v>
      </c>
    </row>
    <row r="45" spans="2:18" x14ac:dyDescent="0.25">
      <c r="B45" s="4"/>
      <c r="C45" s="5" t="s">
        <v>37</v>
      </c>
      <c r="D45" s="6"/>
      <c r="H45" s="10">
        <v>70</v>
      </c>
      <c r="I45" s="8">
        <f t="shared" si="2"/>
        <v>2814.8213970762868</v>
      </c>
      <c r="J45" s="8">
        <f t="shared" si="6"/>
        <v>23.780622567242347</v>
      </c>
      <c r="K45" s="8">
        <f t="shared" si="5"/>
        <v>14.855828349607451</v>
      </c>
      <c r="L45" s="8">
        <f>IF(J45&lt;$D$24,0,J45-$D$24)</f>
        <v>17.976822567242348</v>
      </c>
      <c r="M45" s="8">
        <f t="shared" si="3"/>
        <v>20.659628349607448</v>
      </c>
      <c r="N45" s="8">
        <f>0.000028416*$F$10*$D$14*(I45^2)</f>
        <v>7.8077803076348085</v>
      </c>
      <c r="O45" s="8">
        <f t="shared" si="4"/>
        <v>12.851848041972641</v>
      </c>
      <c r="P45" s="8">
        <f>$D$19-O45</f>
        <v>1.90615195802736</v>
      </c>
      <c r="Q45" s="8">
        <f>(P45/$D$19)</f>
        <v>0.12916058802191083</v>
      </c>
      <c r="R45" s="9">
        <f>$D$17-Q45*$D$17</f>
        <v>81.858904725940377</v>
      </c>
    </row>
    <row r="46" spans="2:18" x14ac:dyDescent="0.25">
      <c r="B46" s="7" t="s">
        <v>55</v>
      </c>
      <c r="C46" s="8">
        <v>43</v>
      </c>
      <c r="D46" s="9" t="s">
        <v>28</v>
      </c>
      <c r="H46" s="10">
        <v>72</v>
      </c>
      <c r="I46" s="8">
        <f t="shared" si="2"/>
        <v>2895.2448655641811</v>
      </c>
      <c r="J46" s="8">
        <f t="shared" si="6"/>
        <v>25.158928038486604</v>
      </c>
      <c r="K46" s="8">
        <f t="shared" si="5"/>
        <v>15.716860033543888</v>
      </c>
      <c r="L46" s="8">
        <f>IF(J46&lt;$D$24,0,J46-$D$24)</f>
        <v>19.355128038486605</v>
      </c>
      <c r="M46" s="8">
        <f t="shared" si="3"/>
        <v>21.520660033543884</v>
      </c>
      <c r="N46" s="8">
        <f>0.000028416*$F$10*$D$14*(I46^2)</f>
        <v>8.2603128805671133</v>
      </c>
      <c r="O46" s="8">
        <f t="shared" si="4"/>
        <v>13.26034715297677</v>
      </c>
      <c r="P46" s="8">
        <f>$D$19-O46</f>
        <v>1.4976528470232306</v>
      </c>
      <c r="Q46" s="8">
        <f>(P46/$D$19)</f>
        <v>0.10148074583434277</v>
      </c>
      <c r="R46" s="9">
        <f>$D$17-Q46*$D$17</f>
        <v>84.460809891571785</v>
      </c>
    </row>
    <row r="47" spans="2:18" x14ac:dyDescent="0.25">
      <c r="B47" s="10"/>
      <c r="C47" s="8">
        <v>22</v>
      </c>
      <c r="D47" s="9" t="s">
        <v>29</v>
      </c>
      <c r="H47" s="10">
        <v>74</v>
      </c>
      <c r="I47" s="8">
        <f t="shared" si="2"/>
        <v>2975.6683340520749</v>
      </c>
      <c r="J47" s="8">
        <f t="shared" si="6"/>
        <v>26.576059015963086</v>
      </c>
      <c r="K47" s="8">
        <f t="shared" si="5"/>
        <v>16.602146131112331</v>
      </c>
      <c r="L47" s="8">
        <f>IF(J47&lt;$D$24,0,J47-$D$24)</f>
        <v>20.772259015963087</v>
      </c>
      <c r="M47" s="8">
        <f t="shared" si="3"/>
        <v>22.40594613111233</v>
      </c>
      <c r="N47" s="8">
        <f>0.000028416*$F$10*$D$14*(I47^2)</f>
        <v>8.7255928499200461</v>
      </c>
      <c r="O47" s="8">
        <f t="shared" si="4"/>
        <v>13.680353281192284</v>
      </c>
      <c r="P47" s="8">
        <f>$D$19-O47</f>
        <v>1.077646718807717</v>
      </c>
      <c r="Q47" s="8">
        <f>(P47/$D$19)</f>
        <v>7.3021189782336154E-2</v>
      </c>
      <c r="R47" s="9">
        <f>$D$17-Q47*$D$17</f>
        <v>87.136008160460406</v>
      </c>
    </row>
    <row r="48" spans="2:18" x14ac:dyDescent="0.25">
      <c r="B48" s="10" t="s">
        <v>48</v>
      </c>
      <c r="C48" s="11">
        <v>1.07</v>
      </c>
      <c r="D48" s="9" t="s">
        <v>27</v>
      </c>
      <c r="H48" s="10">
        <v>76</v>
      </c>
      <c r="I48" s="8">
        <f t="shared" si="2"/>
        <v>3056.0918025399687</v>
      </c>
      <c r="J48" s="8">
        <f t="shared" si="6"/>
        <v>28.0320154996718</v>
      </c>
      <c r="K48" s="8">
        <f t="shared" si="5"/>
        <v>17.511686642312785</v>
      </c>
      <c r="L48" s="8">
        <f>IF(J48&lt;$D$24,0,J48-$D$24)</f>
        <v>22.228215499671801</v>
      </c>
      <c r="M48" s="8">
        <f t="shared" si="3"/>
        <v>23.315486642312781</v>
      </c>
      <c r="N48" s="8">
        <f>0.000028416*$F$10*$D$14*(I48^2)</f>
        <v>9.2036202156936042</v>
      </c>
      <c r="O48" s="8">
        <f t="shared" si="4"/>
        <v>14.111866426619176</v>
      </c>
      <c r="P48" s="8">
        <f>$D$19-O48</f>
        <v>0.64613357338082444</v>
      </c>
      <c r="Q48" s="8">
        <f>(P48/$D$19)</f>
        <v>4.378191986589134E-2</v>
      </c>
      <c r="R48" s="9">
        <f>$D$17-Q48*$D$17</f>
        <v>89.884499532606213</v>
      </c>
    </row>
    <row r="49" spans="2:18" x14ac:dyDescent="0.25">
      <c r="B49" s="10" t="s">
        <v>49</v>
      </c>
      <c r="C49" s="11">
        <v>0.36</v>
      </c>
      <c r="D49" s="9" t="s">
        <v>12</v>
      </c>
      <c r="H49" s="10">
        <v>78</v>
      </c>
      <c r="I49" s="8">
        <f t="shared" si="2"/>
        <v>3136.5152710278626</v>
      </c>
      <c r="J49" s="8">
        <f t="shared" si="6"/>
        <v>29.526797489612743</v>
      </c>
      <c r="K49" s="8">
        <f t="shared" si="5"/>
        <v>18.445481567145254</v>
      </c>
      <c r="L49" s="8">
        <f>IF(J49&lt;$D$24,0,J49-$D$24)</f>
        <v>23.722997489612744</v>
      </c>
      <c r="M49" s="8">
        <f t="shared" si="3"/>
        <v>24.249281567145253</v>
      </c>
      <c r="N49" s="8">
        <f>0.000028416*$F$10*$D$14*(I49^2)</f>
        <v>9.6943949778877911</v>
      </c>
      <c r="O49" s="8">
        <f t="shared" si="4"/>
        <v>14.554886589257462</v>
      </c>
      <c r="P49" s="8">
        <f>$D$19-O49</f>
        <v>0.20311341074253875</v>
      </c>
      <c r="Q49" s="8">
        <f>(P49/$D$19)</f>
        <v>1.3762936085007367E-2</v>
      </c>
      <c r="R49" s="9">
        <f>$D$17-Q49*$D$17</f>
        <v>92.706284008009305</v>
      </c>
    </row>
    <row r="50" spans="2:18" x14ac:dyDescent="0.25">
      <c r="B50" s="10" t="s">
        <v>46</v>
      </c>
      <c r="C50" s="11">
        <v>7.25</v>
      </c>
      <c r="D50" s="9" t="s">
        <v>10</v>
      </c>
      <c r="H50" s="10">
        <v>80</v>
      </c>
      <c r="I50" s="8">
        <f t="shared" si="2"/>
        <v>3216.9387395157564</v>
      </c>
      <c r="J50" s="8">
        <f t="shared" si="6"/>
        <v>31.060404985785922</v>
      </c>
      <c r="K50" s="8">
        <f t="shared" si="5"/>
        <v>19.403530905609735</v>
      </c>
      <c r="L50" s="8">
        <f>IF(J50&lt;$D$24,0,J50-$D$24)</f>
        <v>25.256604985785923</v>
      </c>
      <c r="M50" s="8">
        <f t="shared" si="3"/>
        <v>25.207330905609734</v>
      </c>
      <c r="N50" s="8">
        <f>0.000028416*$F$10*$D$14*(I50^2)</f>
        <v>10.197917136502607</v>
      </c>
      <c r="O50" s="8">
        <f t="shared" si="4"/>
        <v>15.009413769107127</v>
      </c>
      <c r="P50" s="8">
        <f>$D$19-O50</f>
        <v>-0.25141376910712587</v>
      </c>
      <c r="Q50" s="8">
        <f>(P50/$D$19)</f>
        <v>-1.7035761560314801E-2</v>
      </c>
      <c r="R50" s="9">
        <f>$D$17-Q50*$D$17</f>
        <v>95.601361586669597</v>
      </c>
    </row>
    <row r="51" spans="2:18" x14ac:dyDescent="0.25">
      <c r="B51" s="10" t="s">
        <v>50</v>
      </c>
      <c r="C51" s="11">
        <v>1.2</v>
      </c>
      <c r="D51" s="9" t="s">
        <v>12</v>
      </c>
      <c r="H51" s="10">
        <v>82</v>
      </c>
      <c r="I51" s="8">
        <f t="shared" si="2"/>
        <v>3297.3622080036503</v>
      </c>
      <c r="J51" s="8">
        <f t="shared" si="6"/>
        <v>32.632837988191334</v>
      </c>
      <c r="K51" s="8">
        <f t="shared" si="5"/>
        <v>20.385834657706226</v>
      </c>
      <c r="L51" s="8">
        <f>IF(J51&lt;$D$24,0,J51-$D$24)</f>
        <v>26.829037988191335</v>
      </c>
      <c r="M51" s="8">
        <f t="shared" si="3"/>
        <v>26.189634657706225</v>
      </c>
      <c r="N51" s="8">
        <f>0.000028416*$F$10*$D$14*(I51^2)</f>
        <v>10.714186691538051</v>
      </c>
      <c r="O51" s="8">
        <f t="shared" si="4"/>
        <v>15.475447966168174</v>
      </c>
      <c r="P51" s="8">
        <f>$D$19-O51</f>
        <v>-0.71744796616817297</v>
      </c>
      <c r="Q51" s="8">
        <f>(P51/$D$19)</f>
        <v>-4.8614173070075414E-2</v>
      </c>
      <c r="R51" s="9">
        <f>$D$17-Q51*$D$17</f>
        <v>98.569732268587089</v>
      </c>
    </row>
    <row r="52" spans="2:18" x14ac:dyDescent="0.25">
      <c r="B52" s="10"/>
      <c r="C52" s="8">
        <f>C50/(C48-C49)</f>
        <v>10.211267605633802</v>
      </c>
      <c r="D52" s="9" t="s">
        <v>31</v>
      </c>
      <c r="E52" t="s">
        <v>59</v>
      </c>
      <c r="H52" s="10">
        <v>84</v>
      </c>
      <c r="I52" s="8">
        <f t="shared" si="2"/>
        <v>3377.7856764915446</v>
      </c>
      <c r="J52" s="8">
        <f t="shared" si="6"/>
        <v>34.244096496828988</v>
      </c>
      <c r="K52" s="8">
        <f t="shared" si="5"/>
        <v>21.392392823434736</v>
      </c>
      <c r="L52" s="8">
        <f>IF(J52&lt;$D$24,0,J52-$D$24)</f>
        <v>28.440296496828989</v>
      </c>
      <c r="M52" s="8">
        <f t="shared" si="3"/>
        <v>27.196192823434732</v>
      </c>
      <c r="N52" s="8">
        <f>0.000028416*$F$10*$D$14*(I52^2)</f>
        <v>11.243203642994127</v>
      </c>
      <c r="O52" s="8">
        <f t="shared" si="4"/>
        <v>15.952989180440605</v>
      </c>
      <c r="P52" s="8">
        <f>$D$19-O52</f>
        <v>-1.1949891804406043</v>
      </c>
      <c r="Q52" s="8">
        <f>(P52/$D$19)</f>
        <v>-8.0972298444274574E-2</v>
      </c>
      <c r="R52" s="9">
        <f>$D$17-Q52*$D$17</f>
        <v>101.61139605376181</v>
      </c>
    </row>
    <row r="53" spans="2:18" x14ac:dyDescent="0.25">
      <c r="B53" s="10" t="s">
        <v>51</v>
      </c>
      <c r="C53" s="11">
        <v>0.8</v>
      </c>
      <c r="D53" s="9" t="s">
        <v>12</v>
      </c>
      <c r="H53" s="10">
        <v>86</v>
      </c>
      <c r="I53" s="8">
        <f t="shared" si="2"/>
        <v>3458.2091449794384</v>
      </c>
      <c r="J53" s="8">
        <f t="shared" si="6"/>
        <v>35.894180511698863</v>
      </c>
      <c r="K53" s="8">
        <f t="shared" si="5"/>
        <v>22.423205402795251</v>
      </c>
      <c r="L53" s="8">
        <f>IF(J53&lt;$D$24,0,J53-$D$24)</f>
        <v>30.090380511698864</v>
      </c>
      <c r="M53" s="8">
        <f t="shared" si="3"/>
        <v>28.227005402795246</v>
      </c>
      <c r="N53" s="8">
        <f>0.000028416*$F$10*$D$14*(I53^2)</f>
        <v>11.784967990870827</v>
      </c>
      <c r="O53" s="8">
        <f t="shared" si="4"/>
        <v>16.442037411924417</v>
      </c>
      <c r="P53" s="8">
        <f>$D$19-O53</f>
        <v>-1.6840374119244164</v>
      </c>
      <c r="Q53" s="8">
        <f>(P53/$D$19)</f>
        <v>-0.11411013768291206</v>
      </c>
      <c r="R53" s="9">
        <f>$D$17-Q53*$D$17</f>
        <v>104.72635294219373</v>
      </c>
    </row>
    <row r="54" spans="2:18" x14ac:dyDescent="0.25">
      <c r="B54" s="10" t="s">
        <v>47</v>
      </c>
      <c r="C54" s="12">
        <f>C51-C53</f>
        <v>0.39999999999999991</v>
      </c>
      <c r="D54" s="9"/>
      <c r="H54" s="10">
        <v>88</v>
      </c>
      <c r="I54" s="8">
        <f t="shared" si="2"/>
        <v>3538.6326134673322</v>
      </c>
      <c r="J54" s="8">
        <f t="shared" si="6"/>
        <v>37.583090032800975</v>
      </c>
      <c r="K54" s="8">
        <f t="shared" si="5"/>
        <v>23.478272395787783</v>
      </c>
      <c r="L54" s="8">
        <f>IF(J54&lt;$D$24,0,J54-$D$24)</f>
        <v>31.779290032800976</v>
      </c>
      <c r="M54" s="8">
        <f t="shared" si="3"/>
        <v>29.282072395787782</v>
      </c>
      <c r="N54" s="8">
        <f>0.000028416*$F$10*$D$14*(I54^2)</f>
        <v>12.339479735168156</v>
      </c>
      <c r="O54" s="8">
        <f t="shared" si="4"/>
        <v>16.942592660619624</v>
      </c>
      <c r="P54" s="8">
        <f>$D$19-O54</f>
        <v>-2.1845926606196233</v>
      </c>
      <c r="Q54" s="8">
        <f>(P54/$D$19)</f>
        <v>-0.14802769078598882</v>
      </c>
      <c r="R54" s="9">
        <f>$D$17-Q54*$D$17</f>
        <v>107.91460293388295</v>
      </c>
    </row>
    <row r="55" spans="2:18" x14ac:dyDescent="0.25">
      <c r="B55" s="10" t="s">
        <v>52</v>
      </c>
      <c r="C55" s="8">
        <f>C54*C52</f>
        <v>4.0845070422535201</v>
      </c>
      <c r="D55" s="9" t="s">
        <v>10</v>
      </c>
      <c r="E55" t="s">
        <v>59</v>
      </c>
      <c r="H55" s="10">
        <v>90</v>
      </c>
      <c r="I55" s="8">
        <f t="shared" ref="I55:I62" si="7">H55*$H$3</f>
        <v>3619.0560819552261</v>
      </c>
      <c r="J55" s="8">
        <f t="shared" ref="J55:J62" si="8">0.000028416*$F$6*$D$13*(I55^2)</f>
        <v>39.310825060135308</v>
      </c>
      <c r="K55" s="8">
        <f t="shared" ref="K55:K62" si="9">0.000028416*$F$8*$D$13*(I55^2)</f>
        <v>24.55759380241232</v>
      </c>
      <c r="L55" s="8">
        <f>IF(J55&lt;$D$24,0,J55-$D$24)</f>
        <v>33.507025060135305</v>
      </c>
      <c r="M55" s="8">
        <f t="shared" ref="M55:M62" si="10">J55+K55-L55</f>
        <v>30.361393802412323</v>
      </c>
      <c r="N55" s="8">
        <f>0.000028416*$F$10*$D$14*(I55^2)</f>
        <v>12.906738875886113</v>
      </c>
      <c r="O55" s="8">
        <f t="shared" ref="O55:O62" si="11">M55-N55</f>
        <v>17.45465492652621</v>
      </c>
      <c r="P55" s="8">
        <f>$D$19-O55</f>
        <v>-2.6966549265262092</v>
      </c>
      <c r="Q55" s="8">
        <f>(P55/$D$19)</f>
        <v>-0.18272495775350381</v>
      </c>
      <c r="R55" s="9">
        <f>$D$17-Q55*$D$17</f>
        <v>111.17614602882935</v>
      </c>
    </row>
    <row r="56" spans="2:18" x14ac:dyDescent="0.25">
      <c r="B56" s="10" t="s">
        <v>53</v>
      </c>
      <c r="C56" s="8">
        <f>0.17*C52+C55</f>
        <v>5.8204225352112662</v>
      </c>
      <c r="D56" s="9" t="s">
        <v>10</v>
      </c>
      <c r="H56" s="10">
        <v>92</v>
      </c>
      <c r="I56" s="8">
        <f t="shared" si="7"/>
        <v>3699.4795504431199</v>
      </c>
      <c r="J56" s="8">
        <f t="shared" si="8"/>
        <v>41.077385593701884</v>
      </c>
      <c r="K56" s="8">
        <f t="shared" si="9"/>
        <v>25.661169622668872</v>
      </c>
      <c r="L56" s="8">
        <f>IF(J56&lt;$D$24,0,J56-$D$24)</f>
        <v>35.273585593701881</v>
      </c>
      <c r="M56" s="8">
        <f t="shared" si="10"/>
        <v>31.464969622668875</v>
      </c>
      <c r="N56" s="8">
        <f>0.000028416*$F$10*$D$14*(I56^2)</f>
        <v>13.486745413024698</v>
      </c>
      <c r="O56" s="8">
        <f t="shared" si="11"/>
        <v>17.978224209644175</v>
      </c>
      <c r="P56" s="8">
        <f>$D$19-O56</f>
        <v>-3.220224209644174</v>
      </c>
      <c r="Q56" s="8">
        <f>(P56/$D$19)</f>
        <v>-0.21820193858545697</v>
      </c>
      <c r="R56" s="9">
        <f>$D$17-Q56*$D$17</f>
        <v>114.51098222703295</v>
      </c>
    </row>
    <row r="57" spans="2:18" ht="15.75" thickBot="1" x14ac:dyDescent="0.3">
      <c r="B57" s="13" t="s">
        <v>54</v>
      </c>
      <c r="C57" s="16">
        <v>3.7</v>
      </c>
      <c r="D57" s="15" t="s">
        <v>8</v>
      </c>
      <c r="E57" t="s">
        <v>59</v>
      </c>
      <c r="H57" s="10">
        <v>94</v>
      </c>
      <c r="I57" s="8">
        <f t="shared" si="7"/>
        <v>3779.9030189310138</v>
      </c>
      <c r="J57" s="8">
        <f t="shared" si="8"/>
        <v>42.882771633500688</v>
      </c>
      <c r="K57" s="8">
        <f t="shared" si="9"/>
        <v>26.788999856557435</v>
      </c>
      <c r="L57" s="8">
        <f>IF(J57&lt;$D$24,0,J57-$D$24)</f>
        <v>37.078971633500686</v>
      </c>
      <c r="M57" s="8">
        <f t="shared" si="10"/>
        <v>32.592799856557434</v>
      </c>
      <c r="N57" s="8">
        <f>0.000028416*$F$10*$D$14*(I57^2)</f>
        <v>14.079499346583912</v>
      </c>
      <c r="O57" s="8">
        <f t="shared" si="11"/>
        <v>18.513300509973522</v>
      </c>
      <c r="P57" s="8">
        <f>$D$19-O57</f>
        <v>-3.7553005099735213</v>
      </c>
      <c r="Q57" s="8">
        <f>(P57/$D$19)</f>
        <v>-0.25445863328184853</v>
      </c>
      <c r="R57" s="9">
        <f>$D$17-Q57*$D$17</f>
        <v>117.91911152849376</v>
      </c>
    </row>
    <row r="58" spans="2:18" x14ac:dyDescent="0.25">
      <c r="H58" s="10">
        <v>96</v>
      </c>
      <c r="I58" s="8">
        <f t="shared" si="7"/>
        <v>3860.3264874189081</v>
      </c>
      <c r="J58" s="8">
        <f t="shared" si="8"/>
        <v>44.726983179531736</v>
      </c>
      <c r="K58" s="8">
        <f t="shared" si="9"/>
        <v>27.94108450407802</v>
      </c>
      <c r="L58" s="8">
        <f>IF(J58&lt;$D$24,0,J58-$D$24)</f>
        <v>38.923183179531733</v>
      </c>
      <c r="M58" s="8">
        <f t="shared" si="10"/>
        <v>33.74488450407803</v>
      </c>
      <c r="N58" s="8">
        <f>0.000028416*$F$10*$D$14*(I58^2)</f>
        <v>14.685000676563757</v>
      </c>
      <c r="O58" s="8">
        <f t="shared" si="11"/>
        <v>19.059883827514273</v>
      </c>
      <c r="P58" s="8">
        <f>$D$19-O58</f>
        <v>-4.3018838275142723</v>
      </c>
      <c r="Q58" s="8">
        <f>(P58/$D$19)</f>
        <v>-0.29149504184268005</v>
      </c>
      <c r="R58" s="9">
        <f>$D$17-Q58*$D$17</f>
        <v>121.40053393321193</v>
      </c>
    </row>
    <row r="59" spans="2:18" x14ac:dyDescent="0.25">
      <c r="H59" s="10">
        <v>98</v>
      </c>
      <c r="I59" s="8">
        <f t="shared" si="7"/>
        <v>3940.7499559068019</v>
      </c>
      <c r="J59" s="8">
        <f t="shared" si="8"/>
        <v>46.610020231795005</v>
      </c>
      <c r="K59" s="8">
        <f t="shared" si="9"/>
        <v>29.117423565230609</v>
      </c>
      <c r="L59" s="8">
        <f>IF(J59&lt;$D$24,0,J59-$D$24)</f>
        <v>40.806220231795002</v>
      </c>
      <c r="M59" s="8">
        <f t="shared" si="10"/>
        <v>34.921223565230612</v>
      </c>
      <c r="N59" s="8">
        <f>0.000028416*$F$10*$D$14*(I59^2)</f>
        <v>15.303249402964227</v>
      </c>
      <c r="O59" s="8">
        <f t="shared" si="11"/>
        <v>19.617974162266385</v>
      </c>
      <c r="P59" s="8">
        <f>$D$19-O59</f>
        <v>-4.8599741622663846</v>
      </c>
      <c r="Q59" s="8">
        <f>(P59/$D$19)</f>
        <v>-0.32931116426794854</v>
      </c>
      <c r="R59" s="9">
        <f>$D$17-Q59*$D$17</f>
        <v>124.95524944118716</v>
      </c>
    </row>
    <row r="60" spans="2:18" x14ac:dyDescent="0.25">
      <c r="H60" s="10">
        <v>100</v>
      </c>
      <c r="I60" s="8">
        <f t="shared" si="7"/>
        <v>4021.1734243946958</v>
      </c>
      <c r="J60" s="8">
        <f t="shared" si="8"/>
        <v>48.53188279029051</v>
      </c>
      <c r="K60" s="8">
        <f t="shared" si="9"/>
        <v>30.318017040015214</v>
      </c>
      <c r="L60" s="8">
        <f>IF(J60&lt;$D$24,0,J60-$D$24)</f>
        <v>42.728082790290507</v>
      </c>
      <c r="M60" s="8">
        <f t="shared" si="10"/>
        <v>36.121817040015223</v>
      </c>
      <c r="N60" s="8">
        <f>0.000028416*$F$10*$D$14*(I60^2)</f>
        <v>15.934245525785325</v>
      </c>
      <c r="O60" s="8">
        <f t="shared" si="11"/>
        <v>20.187571514229898</v>
      </c>
      <c r="P60" s="8">
        <f>$D$19-O60</f>
        <v>-5.429571514229897</v>
      </c>
      <c r="Q60" s="8">
        <f>(P60/$D$19)</f>
        <v>-0.36790700055765663</v>
      </c>
      <c r="R60" s="9">
        <f>$D$17-Q60*$D$17</f>
        <v>128.58325805241972</v>
      </c>
    </row>
    <row r="61" spans="2:18" x14ac:dyDescent="0.25">
      <c r="H61" s="10">
        <v>102</v>
      </c>
      <c r="I61" s="8">
        <f t="shared" si="7"/>
        <v>4101.5968928825896</v>
      </c>
      <c r="J61" s="8">
        <f t="shared" si="8"/>
        <v>50.492570855018243</v>
      </c>
      <c r="K61" s="8">
        <f t="shared" si="9"/>
        <v>31.542864928431825</v>
      </c>
      <c r="L61" s="8">
        <f>IF(J61&lt;$D$24,0,J61-$D$24)</f>
        <v>44.688770855018241</v>
      </c>
      <c r="M61" s="8">
        <f t="shared" si="10"/>
        <v>37.346664928431828</v>
      </c>
      <c r="N61" s="8">
        <f>0.000028416*$F$10*$D$14*(I61^2)</f>
        <v>16.577989045027049</v>
      </c>
      <c r="O61" s="8">
        <f t="shared" si="11"/>
        <v>20.768675883404779</v>
      </c>
      <c r="P61" s="8">
        <f>$D$19-O61</f>
        <v>-6.0106758834047778</v>
      </c>
      <c r="Q61" s="8">
        <f>(P61/$D$19)</f>
        <v>-0.40728255071180225</v>
      </c>
      <c r="R61" s="9">
        <f>$D$17-Q61*$D$17</f>
        <v>132.28455976690941</v>
      </c>
    </row>
    <row r="62" spans="2:18" ht="15.75" thickBot="1" x14ac:dyDescent="0.3">
      <c r="H62" s="10">
        <v>104</v>
      </c>
      <c r="I62" s="14">
        <f t="shared" si="7"/>
        <v>4182.0203613704834</v>
      </c>
      <c r="J62" s="14">
        <f t="shared" si="8"/>
        <v>52.492084425978213</v>
      </c>
      <c r="K62" s="14">
        <f t="shared" si="9"/>
        <v>32.791967230480452</v>
      </c>
      <c r="L62" s="14">
        <f>IF(J62&lt;$D$24,0,J62-$D$24)</f>
        <v>46.68828442597821</v>
      </c>
      <c r="M62" s="14">
        <f t="shared" si="10"/>
        <v>38.595767230480462</v>
      </c>
      <c r="N62" s="14">
        <f>0.000028416*$F$10*$D$14*(I62^2)</f>
        <v>17.234479960689406</v>
      </c>
      <c r="O62" s="14">
        <f t="shared" si="11"/>
        <v>21.361287269791056</v>
      </c>
      <c r="P62" s="14">
        <f>$D$19-O62</f>
        <v>-6.6032872697910552</v>
      </c>
      <c r="Q62" s="14">
        <f>(P62/$D$19)</f>
        <v>-0.44743781473038724</v>
      </c>
      <c r="R62" s="15">
        <f>$D$17-Q62*$D$17</f>
        <v>136.0591545846564</v>
      </c>
    </row>
  </sheetData>
  <mergeCells count="1">
    <mergeCell ref="H9:R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F8C6-4C1E-44FA-BA32-1B32277CAAF9}">
  <dimension ref="B2:R62"/>
  <sheetViews>
    <sheetView workbookViewId="0">
      <selection activeCell="F35" sqref="F35"/>
    </sheetView>
  </sheetViews>
  <sheetFormatPr defaultRowHeight="15" x14ac:dyDescent="0.25"/>
  <cols>
    <col min="2" max="2" width="19.42578125" customWidth="1"/>
    <col min="3" max="3" width="13.140625" customWidth="1"/>
    <col min="5" max="5" width="13.85546875" customWidth="1"/>
    <col min="6" max="6" width="10.42578125" customWidth="1"/>
    <col min="10" max="11" width="12.7109375" customWidth="1"/>
    <col min="14" max="14" width="13.42578125" customWidth="1"/>
  </cols>
  <sheetData>
    <row r="2" spans="2:18" x14ac:dyDescent="0.25">
      <c r="D2" t="s">
        <v>44</v>
      </c>
      <c r="E2" t="s">
        <v>58</v>
      </c>
      <c r="F2" t="s">
        <v>2</v>
      </c>
      <c r="G2" t="s">
        <v>3</v>
      </c>
    </row>
    <row r="3" spans="2:18" x14ac:dyDescent="0.25">
      <c r="B3" t="s">
        <v>0</v>
      </c>
      <c r="C3" t="s">
        <v>1</v>
      </c>
      <c r="D3" s="2">
        <v>27</v>
      </c>
      <c r="E3">
        <f>D3*PI()</f>
        <v>84.823001646924411</v>
      </c>
      <c r="F3">
        <f>(5280/(E3/12))/60</f>
        <v>12.449453326299368</v>
      </c>
      <c r="G3" s="2">
        <v>3.23</v>
      </c>
      <c r="H3">
        <f>G3*F3</f>
        <v>40.211734243946957</v>
      </c>
    </row>
    <row r="6" spans="2:18" x14ac:dyDescent="0.25">
      <c r="B6" t="s">
        <v>4</v>
      </c>
      <c r="C6" t="s">
        <v>5</v>
      </c>
      <c r="D6" s="2">
        <v>25.4</v>
      </c>
      <c r="E6" t="s">
        <v>8</v>
      </c>
      <c r="F6">
        <f>D6/$D$12</f>
        <v>5.599741089136414E-2</v>
      </c>
      <c r="G6" t="s">
        <v>10</v>
      </c>
    </row>
    <row r="7" spans="2:18" x14ac:dyDescent="0.25">
      <c r="C7" t="s">
        <v>40</v>
      </c>
      <c r="D7">
        <f>D8+D9</f>
        <v>22.5</v>
      </c>
      <c r="E7" t="s">
        <v>8</v>
      </c>
    </row>
    <row r="8" spans="2:18" x14ac:dyDescent="0.25">
      <c r="C8" t="s">
        <v>6</v>
      </c>
      <c r="D8" s="2">
        <v>18.8</v>
      </c>
      <c r="E8" t="s">
        <v>8</v>
      </c>
      <c r="F8">
        <f>D7/$D$12</f>
        <v>4.9604005710854063E-2</v>
      </c>
      <c r="G8" t="s">
        <v>10</v>
      </c>
    </row>
    <row r="9" spans="2:18" ht="15.75" thickBot="1" x14ac:dyDescent="0.3">
      <c r="C9" t="s">
        <v>22</v>
      </c>
      <c r="D9" s="2">
        <v>3.7</v>
      </c>
      <c r="E9" t="s">
        <v>8</v>
      </c>
      <c r="H9" s="18" t="s">
        <v>57</v>
      </c>
      <c r="I9" s="18"/>
      <c r="J9" s="18"/>
      <c r="K9" s="18"/>
      <c r="L9" s="18"/>
      <c r="M9" s="18"/>
      <c r="N9" s="18"/>
      <c r="O9" s="18"/>
      <c r="P9" s="18"/>
      <c r="Q9" s="18"/>
      <c r="R9" s="18"/>
    </row>
    <row r="10" spans="2:18" x14ac:dyDescent="0.25">
      <c r="C10" t="s">
        <v>7</v>
      </c>
      <c r="D10">
        <v>12.1</v>
      </c>
      <c r="E10" t="s">
        <v>8</v>
      </c>
      <c r="F10">
        <f>D10/$D$12</f>
        <v>2.6675931960059296E-2</v>
      </c>
      <c r="G10" t="s">
        <v>10</v>
      </c>
      <c r="H10" s="17" t="s">
        <v>13</v>
      </c>
      <c r="I10" s="5" t="s">
        <v>42</v>
      </c>
      <c r="J10" s="5" t="s">
        <v>21</v>
      </c>
      <c r="K10" s="5" t="s">
        <v>23</v>
      </c>
      <c r="L10" s="5" t="s">
        <v>22</v>
      </c>
      <c r="M10" s="5"/>
      <c r="N10" s="5" t="s">
        <v>7</v>
      </c>
      <c r="O10" s="5" t="s">
        <v>25</v>
      </c>
      <c r="P10" s="5" t="s">
        <v>33</v>
      </c>
      <c r="Q10" s="5" t="s">
        <v>34</v>
      </c>
      <c r="R10" s="6" t="s">
        <v>16</v>
      </c>
    </row>
    <row r="11" spans="2:18" x14ac:dyDescent="0.25">
      <c r="E11" t="s">
        <v>8</v>
      </c>
      <c r="F11">
        <f>D11/$D$12</f>
        <v>0</v>
      </c>
      <c r="H11" s="10">
        <v>2</v>
      </c>
      <c r="I11" s="8">
        <f>H11*$H$3</f>
        <v>80.423468487893913</v>
      </c>
      <c r="J11" s="8">
        <f t="shared" ref="J11:J62" si="0">0.000028416*$F$6*$D$13*(I11^2)</f>
        <v>1.1712207343215002E-2</v>
      </c>
      <c r="K11" s="8">
        <f t="shared" ref="K11:K62" si="1">0.000028416*$F$8*$D$13*(I11^2)</f>
        <v>1.0374986819777068E-2</v>
      </c>
      <c r="L11" s="8">
        <f>IF(J11&lt;$D$24,0,J11-$D$24)</f>
        <v>0</v>
      </c>
      <c r="M11" s="8">
        <f>J11+K11-L11</f>
        <v>2.2087194162992069E-2</v>
      </c>
      <c r="N11" s="8">
        <f>0.000028416*$F$10*$D$14*(I11^2)</f>
        <v>6.3736982103141304E-3</v>
      </c>
      <c r="O11" s="8">
        <f>M11-N11</f>
        <v>1.5713495952677937E-2</v>
      </c>
      <c r="P11" s="8">
        <f>$D$19-O11</f>
        <v>14.742286504047323</v>
      </c>
      <c r="Q11" s="8">
        <f>(P11/$D$19)</f>
        <v>0.99893525572891462</v>
      </c>
      <c r="R11" s="9">
        <f>$D$17-Q11*$D$17</f>
        <v>0.10008596148202287</v>
      </c>
    </row>
    <row r="12" spans="2:18" x14ac:dyDescent="0.25">
      <c r="C12" t="s">
        <v>43</v>
      </c>
      <c r="D12">
        <v>453.5924</v>
      </c>
      <c r="E12" t="s">
        <v>9</v>
      </c>
      <c r="H12" s="10">
        <v>4</v>
      </c>
      <c r="I12" s="8">
        <f t="shared" ref="I12:I62" si="2">H12*$H$3</f>
        <v>160.84693697578783</v>
      </c>
      <c r="J12" s="8">
        <f t="shared" si="0"/>
        <v>4.6848829372860008E-2</v>
      </c>
      <c r="K12" s="8">
        <f t="shared" si="1"/>
        <v>4.1499947279108274E-2</v>
      </c>
      <c r="L12" s="8">
        <f>IF(J12&lt;$D$24,0,J12-$D$24)</f>
        <v>0</v>
      </c>
      <c r="M12" s="8">
        <f t="shared" ref="M12:M62" si="3">J12+K12-L12</f>
        <v>8.8348776651968275E-2</v>
      </c>
      <c r="N12" s="8">
        <f>0.000028416*$F$10*$D$14*(I12^2)</f>
        <v>2.5494792841256522E-2</v>
      </c>
      <c r="O12" s="8">
        <f t="shared" ref="O12:O62" si="4">M12-N12</f>
        <v>6.285398381071175E-2</v>
      </c>
      <c r="P12" s="8">
        <f>$D$19-O12</f>
        <v>14.695146016189289</v>
      </c>
      <c r="Q12" s="8">
        <f>(P12/$D$19)</f>
        <v>0.99574102291565847</v>
      </c>
      <c r="R12" s="9">
        <f>$D$17-Q12*$D$17</f>
        <v>0.40034384592810568</v>
      </c>
    </row>
    <row r="13" spans="2:18" x14ac:dyDescent="0.25">
      <c r="C13" t="s">
        <v>11</v>
      </c>
      <c r="D13">
        <v>1.1379999999999999</v>
      </c>
      <c r="E13" t="s">
        <v>12</v>
      </c>
      <c r="H13" s="10">
        <v>6</v>
      </c>
      <c r="I13" s="8">
        <f t="shared" si="2"/>
        <v>241.27040546368175</v>
      </c>
      <c r="J13" s="8">
        <f t="shared" si="0"/>
        <v>0.10540986608893502</v>
      </c>
      <c r="K13" s="8">
        <f t="shared" si="1"/>
        <v>9.3374881377993615E-2</v>
      </c>
      <c r="L13" s="8">
        <f>IF(J13&lt;$D$24,0,J13-$D$24)</f>
        <v>0</v>
      </c>
      <c r="M13" s="8">
        <f t="shared" si="3"/>
        <v>0.19878474746692865</v>
      </c>
      <c r="N13" s="8">
        <f>0.000028416*$F$10*$D$14*(I13^2)</f>
        <v>5.7363283892827174E-2</v>
      </c>
      <c r="O13" s="8">
        <f t="shared" si="4"/>
        <v>0.14142146357410146</v>
      </c>
      <c r="P13" s="8">
        <f>$D$19-O13</f>
        <v>14.6165785364259</v>
      </c>
      <c r="Q13" s="8">
        <f>(P13/$D$19)</f>
        <v>0.99041730156023167</v>
      </c>
      <c r="R13" s="9">
        <f>$D$17-Q13*$D$17</f>
        <v>0.90077365333822002</v>
      </c>
    </row>
    <row r="14" spans="2:18" x14ac:dyDescent="0.25">
      <c r="C14" t="s">
        <v>41</v>
      </c>
      <c r="D14">
        <v>1.3</v>
      </c>
      <c r="E14" t="s">
        <v>12</v>
      </c>
      <c r="H14" s="10">
        <v>8</v>
      </c>
      <c r="I14" s="8">
        <f t="shared" si="2"/>
        <v>321.69387395157565</v>
      </c>
      <c r="J14" s="8">
        <f t="shared" si="0"/>
        <v>0.18739531749144003</v>
      </c>
      <c r="K14" s="8">
        <f t="shared" si="1"/>
        <v>0.16599978911643309</v>
      </c>
      <c r="L14" s="8">
        <f>IF(J14&lt;$D$24,0,J14-$D$24)</f>
        <v>0</v>
      </c>
      <c r="M14" s="8">
        <f t="shared" si="3"/>
        <v>0.3533951066078731</v>
      </c>
      <c r="N14" s="8">
        <f>0.000028416*$F$10*$D$14*(I14^2)</f>
        <v>0.10197917136502609</v>
      </c>
      <c r="O14" s="8">
        <f t="shared" si="4"/>
        <v>0.251415935242847</v>
      </c>
      <c r="P14" s="8">
        <f>$D$19-O14</f>
        <v>14.506584064757154</v>
      </c>
      <c r="Q14" s="8">
        <f>(P14/$D$19)</f>
        <v>0.9829640916626341</v>
      </c>
      <c r="R14" s="9">
        <f>$D$17-Q14*$D$17</f>
        <v>1.6013753837123943</v>
      </c>
    </row>
    <row r="15" spans="2:18" x14ac:dyDescent="0.25">
      <c r="H15" s="10">
        <v>10</v>
      </c>
      <c r="I15" s="8">
        <f t="shared" si="2"/>
        <v>402.11734243946955</v>
      </c>
      <c r="J15" s="8">
        <f t="shared" si="0"/>
        <v>0.29280518358037499</v>
      </c>
      <c r="K15" s="8">
        <f t="shared" si="1"/>
        <v>0.25937467049442664</v>
      </c>
      <c r="L15" s="8">
        <f>IF(J15&lt;$D$24,0,J15-$D$24)</f>
        <v>0</v>
      </c>
      <c r="M15" s="8">
        <f t="shared" si="3"/>
        <v>0.55217985407480163</v>
      </c>
      <c r="N15" s="8">
        <f>0.000028416*$F$10*$D$14*(I15^2)</f>
        <v>0.15934245525785323</v>
      </c>
      <c r="O15" s="8">
        <f t="shared" si="4"/>
        <v>0.3928373988169484</v>
      </c>
      <c r="P15" s="8">
        <f>$D$19-O15</f>
        <v>14.365162601183053</v>
      </c>
      <c r="Q15" s="8">
        <f>(P15/$D$19)</f>
        <v>0.97338139322286577</v>
      </c>
      <c r="R15" s="9">
        <f>$D$17-Q15*$D$17</f>
        <v>2.5021490370506143</v>
      </c>
    </row>
    <row r="16" spans="2:18" x14ac:dyDescent="0.25">
      <c r="H16" s="10">
        <v>12</v>
      </c>
      <c r="I16" s="8">
        <f t="shared" si="2"/>
        <v>482.54081092736351</v>
      </c>
      <c r="J16" s="8">
        <f t="shared" si="0"/>
        <v>0.42163946435574007</v>
      </c>
      <c r="K16" s="8">
        <f t="shared" si="1"/>
        <v>0.37349952551197446</v>
      </c>
      <c r="L16" s="8">
        <f>IF(J16&lt;$D$24,0,J16-$D$24)</f>
        <v>0</v>
      </c>
      <c r="M16" s="8">
        <f t="shared" si="3"/>
        <v>0.79513898986771459</v>
      </c>
      <c r="N16" s="8">
        <f>0.000028416*$F$10*$D$14*(I16^2)</f>
        <v>0.2294531355713087</v>
      </c>
      <c r="O16" s="8">
        <f t="shared" si="4"/>
        <v>0.56568585429640583</v>
      </c>
      <c r="P16" s="8">
        <f>$D$19-O16</f>
        <v>14.192314145703595</v>
      </c>
      <c r="Q16" s="8">
        <f>(P16/$D$19)</f>
        <v>0.96166920624092656</v>
      </c>
      <c r="R16" s="9">
        <f>$D$17-Q16*$D$17</f>
        <v>3.6030946133529085</v>
      </c>
    </row>
    <row r="17" spans="2:18" x14ac:dyDescent="0.25">
      <c r="B17" t="s">
        <v>32</v>
      </c>
      <c r="D17">
        <v>94</v>
      </c>
      <c r="H17" s="10">
        <v>14</v>
      </c>
      <c r="I17" s="8">
        <f t="shared" si="2"/>
        <v>562.96427941525735</v>
      </c>
      <c r="J17" s="8">
        <f t="shared" si="0"/>
        <v>0.573898159817535</v>
      </c>
      <c r="K17" s="8">
        <f t="shared" si="1"/>
        <v>0.50837435416907617</v>
      </c>
      <c r="L17" s="8">
        <f>IF(J17&lt;$D$24,0,J17-$D$24)</f>
        <v>0</v>
      </c>
      <c r="M17" s="8">
        <f t="shared" si="3"/>
        <v>1.0822725139866112</v>
      </c>
      <c r="N17" s="8">
        <f>0.000028416*$F$10*$D$14*(I17^2)</f>
        <v>0.31231121230539233</v>
      </c>
      <c r="O17" s="8">
        <f t="shared" si="4"/>
        <v>0.76996130168121879</v>
      </c>
      <c r="P17" s="8">
        <f>$D$19-O17</f>
        <v>13.988038698318782</v>
      </c>
      <c r="Q17" s="8">
        <f>(P17/$D$19)</f>
        <v>0.94782753071681669</v>
      </c>
      <c r="R17" s="9">
        <f>$D$17-Q17*$D$17</f>
        <v>4.9042121126192342</v>
      </c>
    </row>
    <row r="18" spans="2:18" x14ac:dyDescent="0.25">
      <c r="B18" t="s">
        <v>14</v>
      </c>
      <c r="D18">
        <v>0.157</v>
      </c>
      <c r="E18" t="s">
        <v>15</v>
      </c>
      <c r="H18" s="10">
        <v>16</v>
      </c>
      <c r="I18" s="8">
        <f t="shared" si="2"/>
        <v>643.38774790315131</v>
      </c>
      <c r="J18" s="8">
        <f t="shared" si="0"/>
        <v>0.74958126996576013</v>
      </c>
      <c r="K18" s="8">
        <f t="shared" si="1"/>
        <v>0.66399915646573238</v>
      </c>
      <c r="L18" s="8">
        <f>IF(J18&lt;$D$24,0,J18-$D$24)</f>
        <v>0</v>
      </c>
      <c r="M18" s="8">
        <f t="shared" si="3"/>
        <v>1.4135804264314924</v>
      </c>
      <c r="N18" s="8">
        <f>0.000028416*$F$10*$D$14*(I18^2)</f>
        <v>0.40791668546010434</v>
      </c>
      <c r="O18" s="8">
        <f t="shared" si="4"/>
        <v>1.005663740971388</v>
      </c>
      <c r="P18" s="8">
        <f>$D$19-O18</f>
        <v>13.752336259028613</v>
      </c>
      <c r="Q18" s="8">
        <f>(P18/$D$19)</f>
        <v>0.93185636665053617</v>
      </c>
      <c r="R18" s="9">
        <f>$D$17-Q18*$D$17</f>
        <v>6.4055015348496056</v>
      </c>
    </row>
    <row r="19" spans="2:18" x14ac:dyDescent="0.25">
      <c r="B19" t="s">
        <v>16</v>
      </c>
      <c r="D19">
        <f>D17*D18</f>
        <v>14.758000000000001</v>
      </c>
      <c r="H19" s="10">
        <v>18</v>
      </c>
      <c r="I19" s="8">
        <f t="shared" si="2"/>
        <v>723.81121639104526</v>
      </c>
      <c r="J19" s="8">
        <f t="shared" si="0"/>
        <v>0.94868879480041524</v>
      </c>
      <c r="K19" s="8">
        <f t="shared" si="1"/>
        <v>0.84037393240194258</v>
      </c>
      <c r="L19" s="8">
        <f>IF(J19&lt;$D$24,0,J19-$D$24)</f>
        <v>0</v>
      </c>
      <c r="M19" s="8">
        <f t="shared" si="3"/>
        <v>1.7890627272023578</v>
      </c>
      <c r="N19" s="8">
        <f>0.000028416*$F$10*$D$14*(I19^2)</f>
        <v>0.51626955503544458</v>
      </c>
      <c r="O19" s="8">
        <f t="shared" si="4"/>
        <v>1.2727931721669132</v>
      </c>
      <c r="P19" s="8">
        <f>$D$19-O19</f>
        <v>13.485206827833087</v>
      </c>
      <c r="Q19" s="8">
        <f>(P19/$D$19)</f>
        <v>0.91375571404208478</v>
      </c>
      <c r="R19" s="9">
        <f>$D$17-Q19*$D$17</f>
        <v>8.106962880044037</v>
      </c>
    </row>
    <row r="20" spans="2:18" x14ac:dyDescent="0.25">
      <c r="H20" s="10">
        <v>20</v>
      </c>
      <c r="I20" s="8">
        <f t="shared" si="2"/>
        <v>804.23468487893911</v>
      </c>
      <c r="J20" s="8">
        <f t="shared" si="0"/>
        <v>1.1712207343215</v>
      </c>
      <c r="K20" s="8">
        <f t="shared" si="1"/>
        <v>1.0374986819777066</v>
      </c>
      <c r="L20" s="8">
        <f>IF(J20&lt;$D$24,0,J20-$D$24)</f>
        <v>0</v>
      </c>
      <c r="M20" s="8">
        <f t="shared" si="3"/>
        <v>2.2087194162992065</v>
      </c>
      <c r="N20" s="8">
        <f>0.000028416*$F$10*$D$14*(I20^2)</f>
        <v>0.63736982103141293</v>
      </c>
      <c r="O20" s="8">
        <f t="shared" si="4"/>
        <v>1.5713495952677936</v>
      </c>
      <c r="P20" s="8">
        <f>$D$19-O20</f>
        <v>13.186650404732207</v>
      </c>
      <c r="Q20" s="8">
        <f>(P20/$D$19)</f>
        <v>0.89352557289146273</v>
      </c>
      <c r="R20" s="9">
        <f>$D$17-Q20*$D$17</f>
        <v>10.0085961482025</v>
      </c>
    </row>
    <row r="21" spans="2:18" x14ac:dyDescent="0.25">
      <c r="B21" t="s">
        <v>17</v>
      </c>
      <c r="D21" s="2">
        <v>4.08</v>
      </c>
      <c r="E21" t="s">
        <v>10</v>
      </c>
      <c r="F21" t="s">
        <v>56</v>
      </c>
      <c r="H21" s="10">
        <v>22</v>
      </c>
      <c r="I21" s="8">
        <f t="shared" si="2"/>
        <v>884.65815336683306</v>
      </c>
      <c r="J21" s="8">
        <f t="shared" si="0"/>
        <v>1.4171770885290154</v>
      </c>
      <c r="K21" s="8">
        <f t="shared" si="1"/>
        <v>1.2553734051930252</v>
      </c>
      <c r="L21" s="8">
        <f>IF(J21&lt;$D$24,0,J21-$D$24)</f>
        <v>0</v>
      </c>
      <c r="M21" s="8">
        <f t="shared" si="3"/>
        <v>2.6725504937220403</v>
      </c>
      <c r="N21" s="8">
        <f>0.000028416*$F$10*$D$14*(I21^2)</f>
        <v>0.77121748344800978</v>
      </c>
      <c r="O21" s="8">
        <f t="shared" si="4"/>
        <v>1.9013330102740307</v>
      </c>
      <c r="P21" s="8">
        <f>$D$19-O21</f>
        <v>12.856666989725969</v>
      </c>
      <c r="Q21" s="8">
        <f>(P21/$D$19)</f>
        <v>0.8711659431986698</v>
      </c>
      <c r="R21" s="9">
        <f>$D$17-Q21*$D$17</f>
        <v>12.110401339325037</v>
      </c>
    </row>
    <row r="22" spans="2:18" x14ac:dyDescent="0.25">
      <c r="B22" t="s">
        <v>18</v>
      </c>
      <c r="D22" s="2">
        <v>10.199999999999999</v>
      </c>
      <c r="E22" t="s">
        <v>19</v>
      </c>
      <c r="F22" t="s">
        <v>56</v>
      </c>
      <c r="H22" s="10">
        <v>24</v>
      </c>
      <c r="I22" s="8">
        <f t="shared" si="2"/>
        <v>965.08162185472702</v>
      </c>
      <c r="J22" s="8">
        <f t="shared" si="0"/>
        <v>1.6865578574229603</v>
      </c>
      <c r="K22" s="8">
        <f t="shared" si="1"/>
        <v>1.4939981020478978</v>
      </c>
      <c r="L22" s="8">
        <f>IF(J22&lt;$D$24,0,J22-$D$24)</f>
        <v>0</v>
      </c>
      <c r="M22" s="8">
        <f t="shared" si="3"/>
        <v>3.1805559594708583</v>
      </c>
      <c r="N22" s="8">
        <f>0.000028416*$F$10*$D$14*(I22^2)</f>
        <v>0.91781254228523479</v>
      </c>
      <c r="O22" s="8">
        <f t="shared" si="4"/>
        <v>2.2627434171856233</v>
      </c>
      <c r="P22" s="8">
        <f>$D$19-O22</f>
        <v>12.495256582814378</v>
      </c>
      <c r="Q22" s="8">
        <f>(P22/$D$19)</f>
        <v>0.84667682496370622</v>
      </c>
      <c r="R22" s="9">
        <f>$D$17-Q22*$D$17</f>
        <v>14.41237845341162</v>
      </c>
    </row>
    <row r="23" spans="2:18" x14ac:dyDescent="0.25">
      <c r="B23" t="s">
        <v>20</v>
      </c>
      <c r="D23">
        <v>0.16900000000000001</v>
      </c>
      <c r="E23" t="s">
        <v>12</v>
      </c>
      <c r="H23" s="10">
        <v>26</v>
      </c>
      <c r="I23" s="8">
        <f t="shared" si="2"/>
        <v>1045.5050903426209</v>
      </c>
      <c r="J23" s="8">
        <f t="shared" si="0"/>
        <v>1.9793630410033352</v>
      </c>
      <c r="K23" s="8">
        <f t="shared" si="1"/>
        <v>1.7533727725423243</v>
      </c>
      <c r="L23" s="8">
        <f>IF(J23&lt;$D$24,0,J23-$D$24)</f>
        <v>0</v>
      </c>
      <c r="M23" s="8">
        <f t="shared" si="3"/>
        <v>3.7327358135456592</v>
      </c>
      <c r="N23" s="8">
        <f>0.000028416*$F$10*$D$14*(I23^2)</f>
        <v>1.0771549975430879</v>
      </c>
      <c r="O23" s="8">
        <f t="shared" si="4"/>
        <v>2.6555808160025713</v>
      </c>
      <c r="P23" s="8">
        <f>$D$19-O23</f>
        <v>12.10241918399743</v>
      </c>
      <c r="Q23" s="8">
        <f>(P23/$D$19)</f>
        <v>0.82005821818657199</v>
      </c>
      <c r="R23" s="9">
        <f>$D$17-Q23*$D$17</f>
        <v>16.914527490462234</v>
      </c>
    </row>
    <row r="24" spans="2:18" x14ac:dyDescent="0.25">
      <c r="B24" t="s">
        <v>24</v>
      </c>
      <c r="D24">
        <f>D21+D22*D23</f>
        <v>5.8037999999999998</v>
      </c>
      <c r="E24" t="s">
        <v>10</v>
      </c>
      <c r="H24" s="10">
        <v>28</v>
      </c>
      <c r="I24" s="8">
        <f t="shared" si="2"/>
        <v>1125.9285588305147</v>
      </c>
      <c r="J24" s="8">
        <f t="shared" si="0"/>
        <v>2.29559263927014</v>
      </c>
      <c r="K24" s="8">
        <f t="shared" si="1"/>
        <v>2.0334974166763047</v>
      </c>
      <c r="L24" s="8">
        <f>IF(J24&lt;$D$24,0,J24-$D$24)</f>
        <v>0</v>
      </c>
      <c r="M24" s="8">
        <f t="shared" si="3"/>
        <v>4.3290900559464447</v>
      </c>
      <c r="N24" s="8">
        <f>0.000028416*$F$10*$D$14*(I24^2)</f>
        <v>1.2492448492215693</v>
      </c>
      <c r="O24" s="8">
        <f t="shared" si="4"/>
        <v>3.0798452067248752</v>
      </c>
      <c r="P24" s="8">
        <f>$D$19-O24</f>
        <v>11.678154793275127</v>
      </c>
      <c r="Q24" s="8">
        <f>(P24/$D$19)</f>
        <v>0.79131012286726699</v>
      </c>
      <c r="R24" s="9">
        <f>$D$17-Q24*$D$17</f>
        <v>19.616848450476908</v>
      </c>
    </row>
    <row r="25" spans="2:18" x14ac:dyDescent="0.25">
      <c r="H25" s="10">
        <v>30</v>
      </c>
      <c r="I25" s="8">
        <f t="shared" si="2"/>
        <v>1206.3520273184088</v>
      </c>
      <c r="J25" s="8">
        <f t="shared" si="0"/>
        <v>2.6352466522233757</v>
      </c>
      <c r="K25" s="8">
        <f t="shared" si="1"/>
        <v>2.3343720344498404</v>
      </c>
      <c r="L25" s="8">
        <f>IF(J25&lt;$D$24,0,J25-$D$24)</f>
        <v>0</v>
      </c>
      <c r="M25" s="8">
        <f t="shared" si="3"/>
        <v>4.9696186866732166</v>
      </c>
      <c r="N25" s="8">
        <f>0.000028416*$F$10*$D$14*(I25^2)</f>
        <v>1.4340820973206794</v>
      </c>
      <c r="O25" s="8">
        <f t="shared" si="4"/>
        <v>3.535536589352537</v>
      </c>
      <c r="P25" s="8">
        <f>$D$19-O25</f>
        <v>11.222463410647464</v>
      </c>
      <c r="Q25" s="8">
        <f>(P25/$D$19)</f>
        <v>0.760432539005791</v>
      </c>
      <c r="R25" s="9">
        <f>$D$17-Q25*$D$17</f>
        <v>22.519341333455642</v>
      </c>
    </row>
    <row r="26" spans="2:18" x14ac:dyDescent="0.25">
      <c r="H26" s="10">
        <v>32</v>
      </c>
      <c r="I26" s="8">
        <f t="shared" si="2"/>
        <v>1286.7754958063026</v>
      </c>
      <c r="J26" s="8">
        <f t="shared" si="0"/>
        <v>2.9983250798630405</v>
      </c>
      <c r="K26" s="8">
        <f t="shared" si="1"/>
        <v>2.6559966258629295</v>
      </c>
      <c r="L26" s="8">
        <f>IF(J26&lt;$D$24,0,J26-$D$24)</f>
        <v>0</v>
      </c>
      <c r="M26" s="8">
        <f t="shared" si="3"/>
        <v>5.6543217057259696</v>
      </c>
      <c r="N26" s="8">
        <f>0.000028416*$F$10*$D$14*(I26^2)</f>
        <v>1.6316667418404174</v>
      </c>
      <c r="O26" s="8">
        <f t="shared" si="4"/>
        <v>4.022654963885552</v>
      </c>
      <c r="P26" s="8">
        <f>$D$19-O26</f>
        <v>10.735345036114449</v>
      </c>
      <c r="Q26" s="8">
        <f>(P26/$D$19)</f>
        <v>0.72742546660214447</v>
      </c>
      <c r="R26" s="9">
        <f>$D$17-Q26*$D$17</f>
        <v>25.622006139398422</v>
      </c>
    </row>
    <row r="27" spans="2:18" x14ac:dyDescent="0.25">
      <c r="H27" s="10">
        <v>34</v>
      </c>
      <c r="I27" s="8">
        <f t="shared" si="2"/>
        <v>1367.1989642941965</v>
      </c>
      <c r="J27" s="8">
        <f t="shared" si="0"/>
        <v>3.3848279221891353</v>
      </c>
      <c r="K27" s="8">
        <f t="shared" si="1"/>
        <v>2.9983711909155724</v>
      </c>
      <c r="L27" s="8">
        <f>IF(J27&lt;$D$24,0,J27-$D$24)</f>
        <v>0</v>
      </c>
      <c r="M27" s="8">
        <f t="shared" si="3"/>
        <v>6.3831991131047072</v>
      </c>
      <c r="N27" s="8">
        <f>0.000028416*$F$10*$D$14*(I27^2)</f>
        <v>1.8419987827807833</v>
      </c>
      <c r="O27" s="8">
        <f t="shared" si="4"/>
        <v>4.5412003303239237</v>
      </c>
      <c r="P27" s="8">
        <f>$D$19-O27</f>
        <v>10.216799669676078</v>
      </c>
      <c r="Q27" s="8">
        <f>(P27/$D$19)</f>
        <v>0.69228890565632728</v>
      </c>
      <c r="R27" s="9">
        <f>$D$17-Q27*$D$17</f>
        <v>28.924842868305234</v>
      </c>
    </row>
    <row r="28" spans="2:18" x14ac:dyDescent="0.25">
      <c r="H28" s="10">
        <v>36</v>
      </c>
      <c r="I28" s="8">
        <f t="shared" si="2"/>
        <v>1447.6224327820905</v>
      </c>
      <c r="J28" s="8">
        <f t="shared" si="0"/>
        <v>3.7947551792016609</v>
      </c>
      <c r="K28" s="8">
        <f t="shared" si="1"/>
        <v>3.3614957296077703</v>
      </c>
      <c r="L28" s="8">
        <f>IF(J28&lt;$D$24,0,J28-$D$24)</f>
        <v>0</v>
      </c>
      <c r="M28" s="8">
        <f t="shared" si="3"/>
        <v>7.1562509088094313</v>
      </c>
      <c r="N28" s="8">
        <f>0.000028416*$F$10*$D$14*(I28^2)</f>
        <v>2.0650782201417783</v>
      </c>
      <c r="O28" s="8">
        <f t="shared" si="4"/>
        <v>5.0911726886676529</v>
      </c>
      <c r="P28" s="8">
        <f>$D$19-O28</f>
        <v>9.666827311332348</v>
      </c>
      <c r="Q28" s="8">
        <f>(P28/$D$19)</f>
        <v>0.655022856168339</v>
      </c>
      <c r="R28" s="9">
        <f>$D$17-Q28*$D$17</f>
        <v>32.427851520176134</v>
      </c>
    </row>
    <row r="29" spans="2:18" ht="15.75" thickBot="1" x14ac:dyDescent="0.3">
      <c r="H29" s="10">
        <v>38</v>
      </c>
      <c r="I29" s="8">
        <f t="shared" si="2"/>
        <v>1528.0459012699844</v>
      </c>
      <c r="J29" s="8">
        <f t="shared" si="0"/>
        <v>4.2281068509006152</v>
      </c>
      <c r="K29" s="8">
        <f t="shared" si="1"/>
        <v>3.7453702419395216</v>
      </c>
      <c r="L29" s="8">
        <f>IF(J29&lt;$D$24,0,J29-$D$24)</f>
        <v>0</v>
      </c>
      <c r="M29" s="8">
        <f t="shared" si="3"/>
        <v>7.9734770928401364</v>
      </c>
      <c r="N29" s="8">
        <f>0.000028416*$F$10*$D$14*(I29^2)</f>
        <v>2.3009050539234011</v>
      </c>
      <c r="O29" s="8">
        <f t="shared" si="4"/>
        <v>5.6725720389167353</v>
      </c>
      <c r="P29" s="8">
        <f>$D$19-O29</f>
        <v>9.0854279610832656</v>
      </c>
      <c r="Q29" s="8">
        <f>(P29/$D$19)</f>
        <v>0.61562731813818028</v>
      </c>
      <c r="R29" s="9">
        <f>$D$17-Q29*$D$17</f>
        <v>36.131032095011051</v>
      </c>
    </row>
    <row r="30" spans="2:18" x14ac:dyDescent="0.25">
      <c r="B30" s="4"/>
      <c r="C30" s="5" t="s">
        <v>36</v>
      </c>
      <c r="D30" s="6"/>
      <c r="H30" s="10">
        <v>40</v>
      </c>
      <c r="I30" s="8">
        <f t="shared" si="2"/>
        <v>1608.4693697578782</v>
      </c>
      <c r="J30" s="8">
        <f t="shared" si="0"/>
        <v>4.6848829372859999</v>
      </c>
      <c r="K30" s="8">
        <f t="shared" si="1"/>
        <v>4.1499947279108262</v>
      </c>
      <c r="L30" s="8">
        <f>IF(J30&lt;$D$24,0,J30-$D$24)</f>
        <v>0</v>
      </c>
      <c r="M30" s="8">
        <f t="shared" si="3"/>
        <v>8.8348776651968262</v>
      </c>
      <c r="N30" s="8">
        <f>0.000028416*$F$10*$D$14*(I30^2)</f>
        <v>2.5494792841256517</v>
      </c>
      <c r="O30" s="8">
        <f t="shared" si="4"/>
        <v>6.2853983810711744</v>
      </c>
      <c r="P30" s="8">
        <f>$D$19-O30</f>
        <v>8.4726016189288273</v>
      </c>
      <c r="Q30" s="8">
        <f>(P30/$D$19)</f>
        <v>0.5741022915658508</v>
      </c>
      <c r="R30" s="9">
        <f>$D$17-Q30*$D$17</f>
        <v>40.034384592810028</v>
      </c>
    </row>
    <row r="31" spans="2:18" x14ac:dyDescent="0.25">
      <c r="B31" s="7" t="s">
        <v>60</v>
      </c>
      <c r="C31" s="11">
        <v>25.4</v>
      </c>
      <c r="D31" s="9" t="s">
        <v>28</v>
      </c>
      <c r="H31" s="10">
        <v>42</v>
      </c>
      <c r="I31" s="8">
        <f t="shared" si="2"/>
        <v>1688.8928382457723</v>
      </c>
      <c r="J31" s="8">
        <f t="shared" si="0"/>
        <v>5.1650834383578159</v>
      </c>
      <c r="K31" s="8">
        <f t="shared" si="1"/>
        <v>4.5753691875216873</v>
      </c>
      <c r="L31" s="8">
        <f>IF(J31&lt;$D$24,0,J31-$D$24)</f>
        <v>0</v>
      </c>
      <c r="M31" s="8">
        <f t="shared" si="3"/>
        <v>9.7404526258795023</v>
      </c>
      <c r="N31" s="8">
        <f>0.000028416*$F$10*$D$14*(I31^2)</f>
        <v>2.8108009107485317</v>
      </c>
      <c r="O31" s="8">
        <f t="shared" si="4"/>
        <v>6.9296517151309711</v>
      </c>
      <c r="P31" s="8">
        <f>$D$19-O31</f>
        <v>7.8283482848690298</v>
      </c>
      <c r="Q31" s="8">
        <f>(P31/$D$19)</f>
        <v>0.53044777645135044</v>
      </c>
      <c r="R31" s="9">
        <f>$D$17-Q31*$D$17</f>
        <v>44.137909013573058</v>
      </c>
    </row>
    <row r="32" spans="2:18" x14ac:dyDescent="0.25">
      <c r="B32" s="10"/>
      <c r="C32" s="11">
        <v>18.8</v>
      </c>
      <c r="D32" s="9" t="s">
        <v>29</v>
      </c>
      <c r="H32" s="10">
        <v>44</v>
      </c>
      <c r="I32" s="8">
        <f t="shared" si="2"/>
        <v>1769.3163067336661</v>
      </c>
      <c r="J32" s="8">
        <f t="shared" si="0"/>
        <v>5.6687083541160614</v>
      </c>
      <c r="K32" s="8">
        <f t="shared" si="1"/>
        <v>5.0214936207721008</v>
      </c>
      <c r="L32" s="8">
        <f>IF(J32&lt;$D$24,0,J32-$D$24)</f>
        <v>0</v>
      </c>
      <c r="M32" s="8">
        <f t="shared" si="3"/>
        <v>10.690201974888161</v>
      </c>
      <c r="N32" s="8">
        <f>0.000028416*$F$10*$D$14*(I32^2)</f>
        <v>3.0848699337920391</v>
      </c>
      <c r="O32" s="8">
        <f t="shared" si="4"/>
        <v>7.6053320410961227</v>
      </c>
      <c r="P32" s="8">
        <f>$D$19-O32</f>
        <v>7.1526679589038782</v>
      </c>
      <c r="Q32" s="8">
        <f>(P32/$D$19)</f>
        <v>0.48466377279467937</v>
      </c>
      <c r="R32" s="9">
        <f>$D$17-Q32*$D$17</f>
        <v>48.441605357300141</v>
      </c>
    </row>
    <row r="33" spans="2:18" x14ac:dyDescent="0.25">
      <c r="B33" s="10" t="s">
        <v>48</v>
      </c>
      <c r="C33" s="11">
        <v>1.07</v>
      </c>
      <c r="D33" s="9" t="s">
        <v>27</v>
      </c>
      <c r="H33" s="10">
        <v>46</v>
      </c>
      <c r="I33" s="8">
        <f t="shared" si="2"/>
        <v>1849.73977522156</v>
      </c>
      <c r="J33" s="8">
        <f t="shared" si="0"/>
        <v>6.1957576845607356</v>
      </c>
      <c r="K33" s="8">
        <f t="shared" si="1"/>
        <v>5.4883680276620685</v>
      </c>
      <c r="L33" s="8">
        <f>IF(J33&lt;$D$24,0,J33-$D$24)</f>
        <v>0.39195768456073576</v>
      </c>
      <c r="M33" s="8">
        <f t="shared" si="3"/>
        <v>11.292168027662068</v>
      </c>
      <c r="N33" s="8">
        <f>0.000028416*$F$10*$D$14*(I33^2)</f>
        <v>3.3716863532561745</v>
      </c>
      <c r="O33" s="8">
        <f t="shared" si="4"/>
        <v>7.9204816744058935</v>
      </c>
      <c r="P33" s="8">
        <f>$D$19-O33</f>
        <v>6.8375183255941074</v>
      </c>
      <c r="Q33" s="8">
        <f>(P33/$D$19)</f>
        <v>0.46330927805895833</v>
      </c>
      <c r="R33" s="9">
        <f>$D$17-Q33*$D$17</f>
        <v>50.448927862457914</v>
      </c>
    </row>
    <row r="34" spans="2:18" x14ac:dyDescent="0.25">
      <c r="B34" s="10" t="s">
        <v>49</v>
      </c>
      <c r="C34" s="11">
        <v>0.36</v>
      </c>
      <c r="D34" s="9" t="s">
        <v>12</v>
      </c>
      <c r="H34" s="10">
        <v>48</v>
      </c>
      <c r="I34" s="8">
        <f t="shared" si="2"/>
        <v>1930.163243709454</v>
      </c>
      <c r="J34" s="8">
        <f t="shared" si="0"/>
        <v>6.7462314296918411</v>
      </c>
      <c r="K34" s="8">
        <f t="shared" si="1"/>
        <v>5.9759924081915914</v>
      </c>
      <c r="L34" s="8">
        <f>IF(J34&lt;$D$24,0,J34-$D$24)</f>
        <v>0.94243142969184124</v>
      </c>
      <c r="M34" s="8">
        <f t="shared" si="3"/>
        <v>11.779792408191593</v>
      </c>
      <c r="N34" s="8">
        <f>0.000028416*$F$10*$D$14*(I34^2)</f>
        <v>3.6712501691409392</v>
      </c>
      <c r="O34" s="8">
        <f t="shared" si="4"/>
        <v>8.108542239050653</v>
      </c>
      <c r="P34" s="8">
        <f>$D$19-O34</f>
        <v>6.6494577609493479</v>
      </c>
      <c r="Q34" s="8">
        <f>(P34/$D$19)</f>
        <v>0.45056632070398073</v>
      </c>
      <c r="R34" s="9">
        <f>$D$17-Q34*$D$17</f>
        <v>51.646765853825812</v>
      </c>
    </row>
    <row r="35" spans="2:18" x14ac:dyDescent="0.25">
      <c r="B35" s="10" t="s">
        <v>46</v>
      </c>
      <c r="C35" s="11">
        <v>7.25</v>
      </c>
      <c r="D35" s="9" t="s">
        <v>10</v>
      </c>
      <c r="H35" s="10">
        <v>50</v>
      </c>
      <c r="I35" s="8">
        <f t="shared" si="2"/>
        <v>2010.5867121973479</v>
      </c>
      <c r="J35" s="8">
        <f t="shared" si="0"/>
        <v>7.3201295895093761</v>
      </c>
      <c r="K35" s="8">
        <f t="shared" si="1"/>
        <v>6.4843667623606676</v>
      </c>
      <c r="L35" s="8">
        <f>IF(J35&lt;$D$24,0,J35-$D$24)</f>
        <v>1.5163295895093762</v>
      </c>
      <c r="M35" s="8">
        <f t="shared" si="3"/>
        <v>12.288166762360667</v>
      </c>
      <c r="N35" s="8">
        <f>0.000028416*$F$10*$D$14*(I35^2)</f>
        <v>3.9835613814463313</v>
      </c>
      <c r="O35" s="8">
        <f t="shared" si="4"/>
        <v>8.3046053809143352</v>
      </c>
      <c r="P35" s="8">
        <f>$D$19-O35</f>
        <v>6.4533946190856657</v>
      </c>
      <c r="Q35" s="8">
        <f>(P35/$D$19)</f>
        <v>0.43728110984453622</v>
      </c>
      <c r="R35" s="9">
        <f>$D$17-Q35*$D$17</f>
        <v>52.895575674613596</v>
      </c>
    </row>
    <row r="36" spans="2:18" x14ac:dyDescent="0.25">
      <c r="B36" s="10" t="s">
        <v>50</v>
      </c>
      <c r="C36" s="11">
        <v>1.2</v>
      </c>
      <c r="D36" s="9" t="s">
        <v>12</v>
      </c>
      <c r="H36" s="10">
        <v>52</v>
      </c>
      <c r="I36" s="8">
        <f t="shared" si="2"/>
        <v>2091.0101806852417</v>
      </c>
      <c r="J36" s="8">
        <f t="shared" si="0"/>
        <v>7.9174521640133406</v>
      </c>
      <c r="K36" s="8">
        <f t="shared" si="1"/>
        <v>7.0134910901692971</v>
      </c>
      <c r="L36" s="8">
        <f>IF(J36&lt;$D$24,0,J36-$D$24)</f>
        <v>2.1136521640133408</v>
      </c>
      <c r="M36" s="8">
        <f t="shared" si="3"/>
        <v>12.817291090169295</v>
      </c>
      <c r="N36" s="8">
        <f>0.000028416*$F$10*$D$14*(I36^2)</f>
        <v>4.3086199901723514</v>
      </c>
      <c r="O36" s="8">
        <f t="shared" si="4"/>
        <v>8.5086710999969437</v>
      </c>
      <c r="P36" s="8">
        <f>$D$19-O36</f>
        <v>6.2493289000030572</v>
      </c>
      <c r="Q36" s="8">
        <f>(P36/$D$19)</f>
        <v>0.42345364548062453</v>
      </c>
      <c r="R36" s="9">
        <f>$D$17-Q36*$D$17</f>
        <v>54.195357324821295</v>
      </c>
    </row>
    <row r="37" spans="2:18" x14ac:dyDescent="0.25">
      <c r="B37" s="10"/>
      <c r="C37" s="8">
        <f>C35/(C33-C34)</f>
        <v>10.211267605633802</v>
      </c>
      <c r="D37" s="9" t="s">
        <v>31</v>
      </c>
      <c r="E37" t="s">
        <v>59</v>
      </c>
      <c r="H37" s="10">
        <v>54</v>
      </c>
      <c r="I37" s="8">
        <f t="shared" si="2"/>
        <v>2171.4336491731356</v>
      </c>
      <c r="J37" s="8">
        <f t="shared" si="0"/>
        <v>8.5381991532037347</v>
      </c>
      <c r="K37" s="8">
        <f t="shared" si="1"/>
        <v>7.5633653916174817</v>
      </c>
      <c r="L37" s="8">
        <f>IF(J37&lt;$D$24,0,J37-$D$24)</f>
        <v>2.7343991532037348</v>
      </c>
      <c r="M37" s="8">
        <f t="shared" si="3"/>
        <v>13.36716539161748</v>
      </c>
      <c r="N37" s="8">
        <f>0.000028416*$F$10*$D$14*(I37^2)</f>
        <v>4.6464259953190004</v>
      </c>
      <c r="O37" s="8">
        <f t="shared" si="4"/>
        <v>8.7207393962984803</v>
      </c>
      <c r="P37" s="8">
        <f>$D$19-O37</f>
        <v>6.0372606037015206</v>
      </c>
      <c r="Q37" s="8">
        <f>(P37/$D$19)</f>
        <v>0.4090839276122456</v>
      </c>
      <c r="R37" s="9">
        <f>$D$17-Q37*$D$17</f>
        <v>55.546110804448915</v>
      </c>
    </row>
    <row r="38" spans="2:18" x14ac:dyDescent="0.25">
      <c r="B38" s="10" t="s">
        <v>51</v>
      </c>
      <c r="C38" s="11">
        <v>0.8</v>
      </c>
      <c r="D38" s="9" t="s">
        <v>12</v>
      </c>
      <c r="H38" s="10">
        <v>56</v>
      </c>
      <c r="I38" s="8">
        <f t="shared" si="2"/>
        <v>2251.8571176610294</v>
      </c>
      <c r="J38" s="8">
        <f t="shared" si="0"/>
        <v>9.18237055708056</v>
      </c>
      <c r="K38" s="8">
        <f t="shared" si="1"/>
        <v>8.1339896667052187</v>
      </c>
      <c r="L38" s="8">
        <f>IF(J38&lt;$D$24,0,J38-$D$24)</f>
        <v>3.3785705570805602</v>
      </c>
      <c r="M38" s="8">
        <f t="shared" si="3"/>
        <v>13.937789666705218</v>
      </c>
      <c r="N38" s="8">
        <f>0.000028416*$F$10*$D$14*(I38^2)</f>
        <v>4.9969793968862772</v>
      </c>
      <c r="O38" s="8">
        <f t="shared" si="4"/>
        <v>8.9408102698189396</v>
      </c>
      <c r="P38" s="8">
        <f>$D$19-O38</f>
        <v>5.8171897301810613</v>
      </c>
      <c r="Q38" s="8">
        <f>(P38/$D$19)</f>
        <v>0.39417195623939971</v>
      </c>
      <c r="R38" s="9">
        <f>$D$17-Q38*$D$17</f>
        <v>56.947836113496429</v>
      </c>
    </row>
    <row r="39" spans="2:18" x14ac:dyDescent="0.25">
      <c r="B39" s="10" t="s">
        <v>47</v>
      </c>
      <c r="C39" s="12">
        <f>C36-C38</f>
        <v>0.39999999999999991</v>
      </c>
      <c r="D39" s="9"/>
      <c r="H39" s="10">
        <v>58</v>
      </c>
      <c r="I39" s="8">
        <f t="shared" si="2"/>
        <v>2332.2805861489237</v>
      </c>
      <c r="J39" s="8">
        <f t="shared" si="0"/>
        <v>9.8499663756438185</v>
      </c>
      <c r="K39" s="8">
        <f t="shared" si="1"/>
        <v>8.7253639154325153</v>
      </c>
      <c r="L39" s="8">
        <f>IF(J39&lt;$D$24,0,J39-$D$24)</f>
        <v>4.0461663756438186</v>
      </c>
      <c r="M39" s="8">
        <f t="shared" si="3"/>
        <v>14.529163915432516</v>
      </c>
      <c r="N39" s="8">
        <f>0.000028416*$F$10*$D$14*(I39^2)</f>
        <v>5.3602801948741847</v>
      </c>
      <c r="O39" s="8">
        <f t="shared" si="4"/>
        <v>9.1688837205583305</v>
      </c>
      <c r="P39" s="8">
        <f>$D$19-O39</f>
        <v>5.5891162794416704</v>
      </c>
      <c r="Q39" s="8">
        <f>(P39/$D$19)</f>
        <v>0.37871773136208631</v>
      </c>
      <c r="R39" s="9">
        <f>$D$17-Q39*$D$17</f>
        <v>58.400533251963886</v>
      </c>
    </row>
    <row r="40" spans="2:18" x14ac:dyDescent="0.25">
      <c r="B40" s="10" t="s">
        <v>52</v>
      </c>
      <c r="C40" s="8">
        <f>C39*C37</f>
        <v>4.0845070422535201</v>
      </c>
      <c r="D40" s="9" t="s">
        <v>10</v>
      </c>
      <c r="E40" t="s">
        <v>59</v>
      </c>
      <c r="H40" s="10">
        <v>60</v>
      </c>
      <c r="I40" s="8">
        <f t="shared" si="2"/>
        <v>2412.7040546368175</v>
      </c>
      <c r="J40" s="8">
        <f t="shared" si="0"/>
        <v>10.540986608893503</v>
      </c>
      <c r="K40" s="8">
        <f t="shared" si="1"/>
        <v>9.3374881377993617</v>
      </c>
      <c r="L40" s="8">
        <f>IF(J40&lt;$D$24,0,J40-$D$24)</f>
        <v>4.7371866088935031</v>
      </c>
      <c r="M40" s="8">
        <f t="shared" si="3"/>
        <v>15.141288137799364</v>
      </c>
      <c r="N40" s="8">
        <f>0.000028416*$F$10*$D$14*(I40^2)</f>
        <v>5.7363283892827175</v>
      </c>
      <c r="O40" s="8">
        <f t="shared" si="4"/>
        <v>9.4049597485166458</v>
      </c>
      <c r="P40" s="8">
        <f>$D$19-O40</f>
        <v>5.353040251483355</v>
      </c>
      <c r="Q40" s="8">
        <f>(P40/$D$19)</f>
        <v>0.36272125298030594</v>
      </c>
      <c r="R40" s="9">
        <f>$D$17-Q40*$D$17</f>
        <v>59.904202219851243</v>
      </c>
    </row>
    <row r="41" spans="2:18" x14ac:dyDescent="0.25">
      <c r="B41" s="10" t="s">
        <v>53</v>
      </c>
      <c r="C41" s="8">
        <f>0.17*C37+C40</f>
        <v>5.8204225352112662</v>
      </c>
      <c r="D41" s="9" t="s">
        <v>10</v>
      </c>
      <c r="H41" s="10">
        <v>62</v>
      </c>
      <c r="I41" s="8">
        <f t="shared" si="2"/>
        <v>2493.1275231247114</v>
      </c>
      <c r="J41" s="8">
        <f t="shared" si="0"/>
        <v>11.255431256829617</v>
      </c>
      <c r="K41" s="8">
        <f t="shared" si="1"/>
        <v>9.9703623338057614</v>
      </c>
      <c r="L41" s="8">
        <f>IF(J41&lt;$D$24,0,J41-$D$24)</f>
        <v>5.451631256829617</v>
      </c>
      <c r="M41" s="8">
        <f t="shared" si="3"/>
        <v>15.774162333805759</v>
      </c>
      <c r="N41" s="8">
        <f>0.000028416*$F$10*$D$14*(I41^2)</f>
        <v>6.1251239801118791</v>
      </c>
      <c r="O41" s="8">
        <f t="shared" si="4"/>
        <v>9.6490383536938786</v>
      </c>
      <c r="P41" s="8">
        <f>$D$19-O41</f>
        <v>5.1089616463061223</v>
      </c>
      <c r="Q41" s="8">
        <f>(P41/$D$19)</f>
        <v>0.34618252109405895</v>
      </c>
      <c r="R41" s="9">
        <f>$D$17-Q41*$D$17</f>
        <v>61.458843017158458</v>
      </c>
    </row>
    <row r="42" spans="2:18" ht="15.75" thickBot="1" x14ac:dyDescent="0.3">
      <c r="B42" s="13" t="s">
        <v>54</v>
      </c>
      <c r="C42" s="16">
        <v>3.7</v>
      </c>
      <c r="D42" s="15" t="s">
        <v>8</v>
      </c>
      <c r="E42" t="s">
        <v>59</v>
      </c>
      <c r="H42" s="10">
        <v>64</v>
      </c>
      <c r="I42" s="8">
        <f t="shared" si="2"/>
        <v>2573.5509916126052</v>
      </c>
      <c r="J42" s="8">
        <f t="shared" si="0"/>
        <v>11.993300319452162</v>
      </c>
      <c r="K42" s="8">
        <f t="shared" si="1"/>
        <v>10.623986503451718</v>
      </c>
      <c r="L42" s="8">
        <f>IF(J42&lt;$D$24,0,J42-$D$24)</f>
        <v>6.1895003194521623</v>
      </c>
      <c r="M42" s="8">
        <f>J42+K42-L42</f>
        <v>16.427786503451717</v>
      </c>
      <c r="N42" s="8">
        <f>0.000028416*$F$10*$D$14*(I42^2)</f>
        <v>6.5266669673616695</v>
      </c>
      <c r="O42" s="8">
        <f t="shared" si="4"/>
        <v>9.9011195360900466</v>
      </c>
      <c r="P42" s="8">
        <f>$D$19-O42</f>
        <v>4.8568804639099543</v>
      </c>
      <c r="Q42" s="8">
        <f>(P42/$D$19)</f>
        <v>0.32910153570334422</v>
      </c>
      <c r="R42" s="9">
        <f>$D$17-Q42*$D$17</f>
        <v>63.064455643885644</v>
      </c>
    </row>
    <row r="43" spans="2:18" x14ac:dyDescent="0.25">
      <c r="H43" s="10">
        <v>66</v>
      </c>
      <c r="I43" s="8">
        <f t="shared" si="2"/>
        <v>2653.9744601004991</v>
      </c>
      <c r="J43" s="8">
        <f t="shared" si="0"/>
        <v>12.754593796761135</v>
      </c>
      <c r="K43" s="8">
        <f t="shared" si="1"/>
        <v>11.298360646737226</v>
      </c>
      <c r="L43" s="8">
        <f>IF(J43&lt;$D$24,0,J43-$D$24)</f>
        <v>6.9507937967611353</v>
      </c>
      <c r="M43" s="8">
        <f t="shared" si="3"/>
        <v>17.102160646737225</v>
      </c>
      <c r="N43" s="8">
        <f>0.000028416*$F$10*$D$14*(I43^2)</f>
        <v>6.940957351032087</v>
      </c>
      <c r="O43" s="8">
        <f t="shared" si="4"/>
        <v>10.161203295705139</v>
      </c>
      <c r="P43" s="8">
        <f>$D$19-O43</f>
        <v>4.5967967042948619</v>
      </c>
      <c r="Q43" s="8">
        <f>(P43/$D$19)</f>
        <v>0.31147829680816247</v>
      </c>
      <c r="R43" s="9">
        <f>$D$17-Q43*$D$17</f>
        <v>64.721040100032724</v>
      </c>
    </row>
    <row r="44" spans="2:18" ht="15.75" thickBot="1" x14ac:dyDescent="0.3">
      <c r="H44" s="10">
        <v>68</v>
      </c>
      <c r="I44" s="8">
        <f t="shared" si="2"/>
        <v>2734.3979285883929</v>
      </c>
      <c r="J44" s="8">
        <f t="shared" si="0"/>
        <v>13.539311688756541</v>
      </c>
      <c r="K44" s="8">
        <f t="shared" si="1"/>
        <v>11.993484763662289</v>
      </c>
      <c r="L44" s="8">
        <f>IF(J44&lt;$D$24,0,J44-$D$24)</f>
        <v>7.7355116887565414</v>
      </c>
      <c r="M44" s="8">
        <f t="shared" si="3"/>
        <v>17.797284763662287</v>
      </c>
      <c r="N44" s="8">
        <f>0.000028416*$F$10*$D$14*(I44^2)</f>
        <v>7.3679951311231333</v>
      </c>
      <c r="O44" s="8">
        <f t="shared" si="4"/>
        <v>10.429289632539152</v>
      </c>
      <c r="P44" s="8">
        <f>$D$19-O44</f>
        <v>4.3287103674608485</v>
      </c>
      <c r="Q44" s="8">
        <f>(P44/$D$19)</f>
        <v>0.29331280440851393</v>
      </c>
      <c r="R44" s="9">
        <f>$D$17-Q44*$D$17</f>
        <v>66.42859638559969</v>
      </c>
    </row>
    <row r="45" spans="2:18" x14ac:dyDescent="0.25">
      <c r="B45" s="4"/>
      <c r="C45" s="5" t="s">
        <v>37</v>
      </c>
      <c r="D45" s="6"/>
      <c r="H45" s="10">
        <v>70</v>
      </c>
      <c r="I45" s="8">
        <f t="shared" si="2"/>
        <v>2814.8213970762868</v>
      </c>
      <c r="J45" s="8">
        <f t="shared" si="0"/>
        <v>14.347453995438375</v>
      </c>
      <c r="K45" s="8">
        <f t="shared" si="1"/>
        <v>12.709358854226906</v>
      </c>
      <c r="L45" s="8">
        <f>IF(J45&lt;$D$24,0,J45-$D$24)</f>
        <v>8.5436539954383761</v>
      </c>
      <c r="M45" s="8">
        <f t="shared" si="3"/>
        <v>18.513158854226905</v>
      </c>
      <c r="N45" s="8">
        <f>0.000028416*$F$10*$D$14*(I45^2)</f>
        <v>7.8077803076348085</v>
      </c>
      <c r="O45" s="8">
        <f t="shared" si="4"/>
        <v>10.705378546592097</v>
      </c>
      <c r="P45" s="8">
        <f>$D$19-O45</f>
        <v>4.0526214534079035</v>
      </c>
      <c r="Q45" s="8">
        <f>(P45/$D$19)</f>
        <v>0.27460505850439781</v>
      </c>
      <c r="R45" s="9">
        <f>$D$17-Q45*$D$17</f>
        <v>68.187124500586606</v>
      </c>
    </row>
    <row r="46" spans="2:18" x14ac:dyDescent="0.25">
      <c r="B46" s="7" t="s">
        <v>55</v>
      </c>
      <c r="C46" s="8">
        <v>43</v>
      </c>
      <c r="D46" s="9" t="s">
        <v>28</v>
      </c>
      <c r="H46" s="10">
        <v>72</v>
      </c>
      <c r="I46" s="8">
        <f t="shared" si="2"/>
        <v>2895.2448655641811</v>
      </c>
      <c r="J46" s="8">
        <f t="shared" si="0"/>
        <v>15.179020716806644</v>
      </c>
      <c r="K46" s="8">
        <f t="shared" si="1"/>
        <v>13.445982918431081</v>
      </c>
      <c r="L46" s="8">
        <f>IF(J46&lt;$D$24,0,J46-$D$24)</f>
        <v>9.3752207168066448</v>
      </c>
      <c r="M46" s="8">
        <f t="shared" si="3"/>
        <v>19.24978291843108</v>
      </c>
      <c r="N46" s="8">
        <f>0.000028416*$F$10*$D$14*(I46^2)</f>
        <v>8.2603128805671133</v>
      </c>
      <c r="O46" s="8">
        <f t="shared" si="4"/>
        <v>10.989470037863967</v>
      </c>
      <c r="P46" s="8">
        <f>$D$19-O46</f>
        <v>3.768529962136034</v>
      </c>
      <c r="Q46" s="8">
        <f>(P46/$D$19)</f>
        <v>0.25535505909581474</v>
      </c>
      <c r="R46" s="9">
        <f>$D$17-Q46*$D$17</f>
        <v>69.996624444993415</v>
      </c>
    </row>
    <row r="47" spans="2:18" x14ac:dyDescent="0.25">
      <c r="B47" s="10"/>
      <c r="C47" s="8">
        <v>22</v>
      </c>
      <c r="D47" s="9" t="s">
        <v>29</v>
      </c>
      <c r="H47" s="10">
        <v>74</v>
      </c>
      <c r="I47" s="8">
        <f t="shared" si="2"/>
        <v>2975.6683340520749</v>
      </c>
      <c r="J47" s="8">
        <f t="shared" si="0"/>
        <v>16.03401185286134</v>
      </c>
      <c r="K47" s="8">
        <f t="shared" si="1"/>
        <v>14.203356956274808</v>
      </c>
      <c r="L47" s="8">
        <f>IF(J47&lt;$D$24,0,J47-$D$24)</f>
        <v>10.230211852861341</v>
      </c>
      <c r="M47" s="8">
        <f t="shared" si="3"/>
        <v>20.007156956274809</v>
      </c>
      <c r="N47" s="8">
        <f>0.000028416*$F$10*$D$14*(I47^2)</f>
        <v>8.7255928499200461</v>
      </c>
      <c r="O47" s="8">
        <f t="shared" si="4"/>
        <v>11.281564106354763</v>
      </c>
      <c r="P47" s="8">
        <f>$D$19-O47</f>
        <v>3.4764358936452382</v>
      </c>
      <c r="Q47" s="8">
        <f>(P47/$D$19)</f>
        <v>0.23556280618276446</v>
      </c>
      <c r="R47" s="9">
        <f>$D$17-Q47*$D$17</f>
        <v>71.857096218820146</v>
      </c>
    </row>
    <row r="48" spans="2:18" x14ac:dyDescent="0.25">
      <c r="B48" s="10" t="s">
        <v>48</v>
      </c>
      <c r="C48" s="11">
        <v>1.07</v>
      </c>
      <c r="D48" s="9" t="s">
        <v>27</v>
      </c>
      <c r="H48" s="10">
        <v>76</v>
      </c>
      <c r="I48" s="8">
        <f t="shared" si="2"/>
        <v>3056.0918025399687</v>
      </c>
      <c r="J48" s="8">
        <f t="shared" si="0"/>
        <v>16.912427403602461</v>
      </c>
      <c r="K48" s="8">
        <f t="shared" si="1"/>
        <v>14.981480967758086</v>
      </c>
      <c r="L48" s="8">
        <f>IF(J48&lt;$D$24,0,J48-$D$24)</f>
        <v>11.108627403602462</v>
      </c>
      <c r="M48" s="8">
        <f t="shared" si="3"/>
        <v>20.785280967758084</v>
      </c>
      <c r="N48" s="8">
        <f>0.000028416*$F$10*$D$14*(I48^2)</f>
        <v>9.2036202156936042</v>
      </c>
      <c r="O48" s="8">
        <f t="shared" si="4"/>
        <v>11.581660752064479</v>
      </c>
      <c r="P48" s="8">
        <f>$D$19-O48</f>
        <v>3.1763392479355215</v>
      </c>
      <c r="Q48" s="8">
        <f>(P48/$D$19)</f>
        <v>0.21522829976524741</v>
      </c>
      <c r="R48" s="9">
        <f>$D$17-Q48*$D$17</f>
        <v>73.768539822066742</v>
      </c>
    </row>
    <row r="49" spans="2:18" x14ac:dyDescent="0.25">
      <c r="B49" s="10" t="s">
        <v>49</v>
      </c>
      <c r="C49" s="11">
        <v>0.36</v>
      </c>
      <c r="D49" s="9" t="s">
        <v>12</v>
      </c>
      <c r="H49" s="10">
        <v>78</v>
      </c>
      <c r="I49" s="8">
        <f t="shared" si="2"/>
        <v>3136.5152710278626</v>
      </c>
      <c r="J49" s="8">
        <f t="shared" si="0"/>
        <v>17.814267369030016</v>
      </c>
      <c r="K49" s="8">
        <f t="shared" si="1"/>
        <v>15.780354952880918</v>
      </c>
      <c r="L49" s="8">
        <f>IF(J49&lt;$D$24,0,J49-$D$24)</f>
        <v>12.010467369030017</v>
      </c>
      <c r="M49" s="8">
        <f t="shared" si="3"/>
        <v>21.584154952880915</v>
      </c>
      <c r="N49" s="8">
        <f>0.000028416*$F$10*$D$14*(I49^2)</f>
        <v>9.6943949778877911</v>
      </c>
      <c r="O49" s="8">
        <f t="shared" si="4"/>
        <v>11.889759974993124</v>
      </c>
      <c r="P49" s="8">
        <f>$D$19-O49</f>
        <v>2.8682400250068767</v>
      </c>
      <c r="Q49" s="8">
        <f>(P49/$D$19)</f>
        <v>0.19435153984326309</v>
      </c>
      <c r="R49" s="9">
        <f>$D$17-Q49*$D$17</f>
        <v>75.730955254733274</v>
      </c>
    </row>
    <row r="50" spans="2:18" x14ac:dyDescent="0.25">
      <c r="B50" s="10" t="s">
        <v>46</v>
      </c>
      <c r="C50" s="11">
        <v>7.25</v>
      </c>
      <c r="D50" s="9" t="s">
        <v>10</v>
      </c>
      <c r="H50" s="10">
        <v>80</v>
      </c>
      <c r="I50" s="8">
        <f t="shared" si="2"/>
        <v>3216.9387395157564</v>
      </c>
      <c r="J50" s="8">
        <f t="shared" si="0"/>
        <v>18.739531749144</v>
      </c>
      <c r="K50" s="8">
        <f t="shared" si="1"/>
        <v>16.599978911643305</v>
      </c>
      <c r="L50" s="8">
        <f>IF(J50&lt;$D$24,0,J50-$D$24)</f>
        <v>12.935731749144001</v>
      </c>
      <c r="M50" s="8">
        <f t="shared" si="3"/>
        <v>22.403778911643304</v>
      </c>
      <c r="N50" s="8">
        <f>0.000028416*$F$10*$D$14*(I50^2)</f>
        <v>10.197917136502607</v>
      </c>
      <c r="O50" s="8">
        <f t="shared" si="4"/>
        <v>12.205861775140697</v>
      </c>
      <c r="P50" s="8">
        <f>$D$19-O50</f>
        <v>2.5521382248593039</v>
      </c>
      <c r="Q50" s="8">
        <f>(P50/$D$19)</f>
        <v>0.17293252641681148</v>
      </c>
      <c r="R50" s="9">
        <f>$D$17-Q50*$D$17</f>
        <v>77.744342516819728</v>
      </c>
    </row>
    <row r="51" spans="2:18" x14ac:dyDescent="0.25">
      <c r="B51" s="10" t="s">
        <v>50</v>
      </c>
      <c r="C51" s="11">
        <v>1.2</v>
      </c>
      <c r="D51" s="9" t="s">
        <v>12</v>
      </c>
      <c r="H51" s="10">
        <v>82</v>
      </c>
      <c r="I51" s="8">
        <f t="shared" si="2"/>
        <v>3297.3622080036503</v>
      </c>
      <c r="J51" s="8">
        <f t="shared" si="0"/>
        <v>19.688220543944414</v>
      </c>
      <c r="K51" s="8">
        <f t="shared" si="1"/>
        <v>17.440352844045247</v>
      </c>
      <c r="L51" s="8">
        <f>IF(J51&lt;$D$24,0,J51-$D$24)</f>
        <v>13.884420543944415</v>
      </c>
      <c r="M51" s="8">
        <f t="shared" si="3"/>
        <v>23.244152844045246</v>
      </c>
      <c r="N51" s="8">
        <f>0.000028416*$F$10*$D$14*(I51^2)</f>
        <v>10.714186691538051</v>
      </c>
      <c r="O51" s="8">
        <f t="shared" si="4"/>
        <v>12.529966152507194</v>
      </c>
      <c r="P51" s="8">
        <f>$D$19-O51</f>
        <v>2.2280338474928065</v>
      </c>
      <c r="Q51" s="8">
        <f>(P51/$D$19)</f>
        <v>0.15097125948589282</v>
      </c>
      <c r="R51" s="9">
        <f>$D$17-Q51*$D$17</f>
        <v>79.808701608326075</v>
      </c>
    </row>
    <row r="52" spans="2:18" x14ac:dyDescent="0.25">
      <c r="B52" s="10"/>
      <c r="C52" s="8">
        <f>C50/(C48-C49)</f>
        <v>10.211267605633802</v>
      </c>
      <c r="D52" s="9" t="s">
        <v>31</v>
      </c>
      <c r="E52" t="s">
        <v>59</v>
      </c>
      <c r="H52" s="10">
        <v>84</v>
      </c>
      <c r="I52" s="8">
        <f t="shared" si="2"/>
        <v>3377.7856764915446</v>
      </c>
      <c r="J52" s="8">
        <f t="shared" si="0"/>
        <v>20.660333753431264</v>
      </c>
      <c r="K52" s="8">
        <f t="shared" si="1"/>
        <v>18.301476750086749</v>
      </c>
      <c r="L52" s="8">
        <f>IF(J52&lt;$D$24,0,J52-$D$24)</f>
        <v>14.856533753431265</v>
      </c>
      <c r="M52" s="8">
        <f t="shared" si="3"/>
        <v>24.105276750086745</v>
      </c>
      <c r="N52" s="8">
        <f>0.000028416*$F$10*$D$14*(I52^2)</f>
        <v>11.243203642994127</v>
      </c>
      <c r="O52" s="8">
        <f t="shared" si="4"/>
        <v>12.862073107092618</v>
      </c>
      <c r="P52" s="8">
        <f>$D$19-O52</f>
        <v>1.8959268929073829</v>
      </c>
      <c r="Q52" s="8">
        <f>(P52/$D$19)</f>
        <v>0.12846773905050704</v>
      </c>
      <c r="R52" s="9">
        <f>$D$17-Q52*$D$17</f>
        <v>81.924032529252344</v>
      </c>
    </row>
    <row r="53" spans="2:18" x14ac:dyDescent="0.25">
      <c r="B53" s="10" t="s">
        <v>51</v>
      </c>
      <c r="C53" s="11">
        <v>0.8</v>
      </c>
      <c r="D53" s="9" t="s">
        <v>12</v>
      </c>
      <c r="H53" s="10">
        <v>86</v>
      </c>
      <c r="I53" s="8">
        <f t="shared" si="2"/>
        <v>3458.2091449794384</v>
      </c>
      <c r="J53" s="8">
        <f t="shared" si="0"/>
        <v>21.655871377604537</v>
      </c>
      <c r="K53" s="8">
        <f t="shared" si="1"/>
        <v>19.183350629767798</v>
      </c>
      <c r="L53" s="8">
        <f>IF(J53&lt;$D$24,0,J53-$D$24)</f>
        <v>15.852071377604538</v>
      </c>
      <c r="M53" s="8">
        <f t="shared" si="3"/>
        <v>24.987150629767797</v>
      </c>
      <c r="N53" s="8">
        <f>0.000028416*$F$10*$D$14*(I53^2)</f>
        <v>11.784967990870827</v>
      </c>
      <c r="O53" s="8">
        <f t="shared" si="4"/>
        <v>13.20218263889697</v>
      </c>
      <c r="P53" s="8">
        <f>$D$19-O53</f>
        <v>1.5558173611030313</v>
      </c>
      <c r="Q53" s="8">
        <f>(P53/$D$19)</f>
        <v>0.10542196511065396</v>
      </c>
      <c r="R53" s="9">
        <f>$D$17-Q53*$D$17</f>
        <v>84.09033527959852</v>
      </c>
    </row>
    <row r="54" spans="2:18" x14ac:dyDescent="0.25">
      <c r="B54" s="10" t="s">
        <v>47</v>
      </c>
      <c r="C54" s="12">
        <f>C51-C53</f>
        <v>0.39999999999999991</v>
      </c>
      <c r="D54" s="9"/>
      <c r="H54" s="10">
        <v>88</v>
      </c>
      <c r="I54" s="8">
        <f t="shared" si="2"/>
        <v>3538.6326134673322</v>
      </c>
      <c r="J54" s="8">
        <f t="shared" si="0"/>
        <v>22.674833416464246</v>
      </c>
      <c r="K54" s="8">
        <f t="shared" si="1"/>
        <v>20.085974483088403</v>
      </c>
      <c r="L54" s="8">
        <f>IF(J54&lt;$D$24,0,J54-$D$24)</f>
        <v>16.871033416464247</v>
      </c>
      <c r="M54" s="8">
        <f t="shared" si="3"/>
        <v>25.889774483088399</v>
      </c>
      <c r="N54" s="8">
        <f>0.000028416*$F$10*$D$14*(I54^2)</f>
        <v>12.339479735168156</v>
      </c>
      <c r="O54" s="8">
        <f t="shared" si="4"/>
        <v>13.550294747920242</v>
      </c>
      <c r="P54" s="8">
        <f>$D$19-O54</f>
        <v>1.2077052520797587</v>
      </c>
      <c r="Q54" s="8">
        <f>(P54/$D$19)</f>
        <v>8.1833937666334094E-2</v>
      </c>
      <c r="R54" s="9">
        <f>$D$17-Q54*$D$17</f>
        <v>86.30760985936459</v>
      </c>
    </row>
    <row r="55" spans="2:18" x14ac:dyDescent="0.25">
      <c r="B55" s="10" t="s">
        <v>52</v>
      </c>
      <c r="C55" s="8">
        <f>C54*C52</f>
        <v>4.0845070422535201</v>
      </c>
      <c r="D55" s="9" t="s">
        <v>10</v>
      </c>
      <c r="E55" t="s">
        <v>59</v>
      </c>
      <c r="H55" s="10">
        <v>90</v>
      </c>
      <c r="I55" s="8">
        <f t="shared" si="2"/>
        <v>3619.0560819552261</v>
      </c>
      <c r="J55" s="8">
        <f t="shared" si="0"/>
        <v>23.717219870010375</v>
      </c>
      <c r="K55" s="8">
        <f t="shared" si="1"/>
        <v>21.009348310048559</v>
      </c>
      <c r="L55" s="8">
        <f>IF(J55&lt;$D$24,0,J55-$D$24)</f>
        <v>17.913419870010376</v>
      </c>
      <c r="M55" s="8">
        <f t="shared" si="3"/>
        <v>26.813148310048557</v>
      </c>
      <c r="N55" s="8">
        <f>0.000028416*$F$10*$D$14*(I55^2)</f>
        <v>12.906738875886113</v>
      </c>
      <c r="O55" s="8">
        <f t="shared" si="4"/>
        <v>13.906409434162445</v>
      </c>
      <c r="P55" s="8">
        <f>$D$19-O55</f>
        <v>0.85159056583755621</v>
      </c>
      <c r="Q55" s="8">
        <f>(P55/$D$19)</f>
        <v>5.7703656717546833E-2</v>
      </c>
      <c r="R55" s="9">
        <f>$D$17-Q55*$D$17</f>
        <v>88.575856268550595</v>
      </c>
    </row>
    <row r="56" spans="2:18" x14ac:dyDescent="0.25">
      <c r="B56" s="10" t="s">
        <v>53</v>
      </c>
      <c r="C56" s="8">
        <f>0.17*C52+C55</f>
        <v>5.8204225352112662</v>
      </c>
      <c r="D56" s="9" t="s">
        <v>10</v>
      </c>
      <c r="H56" s="10">
        <v>92</v>
      </c>
      <c r="I56" s="8">
        <f t="shared" si="2"/>
        <v>3699.4795504431199</v>
      </c>
      <c r="J56" s="8">
        <f t="shared" si="0"/>
        <v>24.783030738242942</v>
      </c>
      <c r="K56" s="8">
        <f t="shared" si="1"/>
        <v>21.953472110648274</v>
      </c>
      <c r="L56" s="8">
        <f>IF(J56&lt;$D$24,0,J56-$D$24)</f>
        <v>18.979230738242943</v>
      </c>
      <c r="M56" s="8">
        <f t="shared" si="3"/>
        <v>27.757272110648277</v>
      </c>
      <c r="N56" s="8">
        <f>0.000028416*$F$10*$D$14*(I56^2)</f>
        <v>13.486745413024698</v>
      </c>
      <c r="O56" s="8">
        <f t="shared" si="4"/>
        <v>14.270526697623579</v>
      </c>
      <c r="P56" s="8">
        <f>$D$19-O56</f>
        <v>0.48747330237642217</v>
      </c>
      <c r="Q56" s="8">
        <f>(P56/$D$19)</f>
        <v>3.3031122264292057E-2</v>
      </c>
      <c r="R56" s="9">
        <f>$D$17-Q56*$D$17</f>
        <v>90.895074507156551</v>
      </c>
    </row>
    <row r="57" spans="2:18" ht="15.75" thickBot="1" x14ac:dyDescent="0.3">
      <c r="B57" s="13" t="s">
        <v>54</v>
      </c>
      <c r="C57" s="16">
        <v>3.7</v>
      </c>
      <c r="D57" s="15" t="s">
        <v>8</v>
      </c>
      <c r="E57" t="s">
        <v>59</v>
      </c>
      <c r="H57" s="10">
        <v>94</v>
      </c>
      <c r="I57" s="8">
        <f t="shared" si="2"/>
        <v>3779.9030189310138</v>
      </c>
      <c r="J57" s="8">
        <f t="shared" si="0"/>
        <v>25.872266021161934</v>
      </c>
      <c r="K57" s="8">
        <f t="shared" si="1"/>
        <v>22.91834588488754</v>
      </c>
      <c r="L57" s="8">
        <f>IF(J57&lt;$D$24,0,J57-$D$24)</f>
        <v>20.068466021161935</v>
      </c>
      <c r="M57" s="8">
        <f t="shared" si="3"/>
        <v>28.722145884887542</v>
      </c>
      <c r="N57" s="8">
        <f>0.000028416*$F$10*$D$14*(I57^2)</f>
        <v>14.079499346583912</v>
      </c>
      <c r="O57" s="8">
        <f t="shared" si="4"/>
        <v>14.64264653830363</v>
      </c>
      <c r="P57" s="8">
        <f>$D$19-O57</f>
        <v>0.11535346169637073</v>
      </c>
      <c r="Q57" s="8">
        <f>(P57/$D$19)</f>
        <v>7.8163343065707231E-3</v>
      </c>
      <c r="R57" s="9">
        <f>$D$17-Q57*$D$17</f>
        <v>93.265264575182357</v>
      </c>
    </row>
    <row r="58" spans="2:18" x14ac:dyDescent="0.25">
      <c r="H58" s="10">
        <v>96</v>
      </c>
      <c r="I58" s="8">
        <f t="shared" si="2"/>
        <v>3860.3264874189081</v>
      </c>
      <c r="J58" s="8">
        <f t="shared" si="0"/>
        <v>26.984925718767364</v>
      </c>
      <c r="K58" s="8">
        <f t="shared" si="1"/>
        <v>23.903969632766366</v>
      </c>
      <c r="L58" s="8">
        <f>IF(J58&lt;$D$24,0,J58-$D$24)</f>
        <v>21.181125718767365</v>
      </c>
      <c r="M58" s="8">
        <f t="shared" si="3"/>
        <v>29.707769632766368</v>
      </c>
      <c r="N58" s="8">
        <f>0.000028416*$F$10*$D$14*(I58^2)</f>
        <v>14.685000676563757</v>
      </c>
      <c r="O58" s="8">
        <f t="shared" si="4"/>
        <v>15.022768956202611</v>
      </c>
      <c r="P58" s="8">
        <f>$D$19-O58</f>
        <v>-0.26476895620261054</v>
      </c>
      <c r="Q58" s="8">
        <f>(P58/$D$19)</f>
        <v>-1.7940707155618005E-2</v>
      </c>
      <c r="R58" s="9">
        <f>$D$17-Q58*$D$17</f>
        <v>95.686426472628099</v>
      </c>
    </row>
    <row r="59" spans="2:18" x14ac:dyDescent="0.25">
      <c r="H59" s="10">
        <v>98</v>
      </c>
      <c r="I59" s="8">
        <f t="shared" si="2"/>
        <v>3940.7499559068019</v>
      </c>
      <c r="J59" s="8">
        <f t="shared" si="0"/>
        <v>28.121009831059219</v>
      </c>
      <c r="K59" s="8">
        <f t="shared" si="1"/>
        <v>24.910343354284741</v>
      </c>
      <c r="L59" s="8">
        <f>IF(J59&lt;$D$24,0,J59-$D$24)</f>
        <v>22.31720983105922</v>
      </c>
      <c r="M59" s="8">
        <f t="shared" si="3"/>
        <v>30.71414335428474</v>
      </c>
      <c r="N59" s="8">
        <f>0.000028416*$F$10*$D$14*(I59^2)</f>
        <v>15.303249402964227</v>
      </c>
      <c r="O59" s="8">
        <f t="shared" si="4"/>
        <v>15.410893951320514</v>
      </c>
      <c r="P59" s="8">
        <f>$D$19-O59</f>
        <v>-0.65289395132051276</v>
      </c>
      <c r="Q59" s="8">
        <f>(P59/$D$19)</f>
        <v>-4.4240002122273525E-2</v>
      </c>
      <c r="R59" s="9">
        <f>$D$17-Q59*$D$17</f>
        <v>98.158560199493706</v>
      </c>
    </row>
    <row r="60" spans="2:18" x14ac:dyDescent="0.25">
      <c r="H60" s="10">
        <v>100</v>
      </c>
      <c r="I60" s="8">
        <f t="shared" si="2"/>
        <v>4021.1734243946958</v>
      </c>
      <c r="J60" s="8">
        <f t="shared" si="0"/>
        <v>29.280518358037504</v>
      </c>
      <c r="K60" s="8">
        <f t="shared" si="1"/>
        <v>25.93746704944267</v>
      </c>
      <c r="L60" s="8">
        <f>IF(J60&lt;$D$24,0,J60-$D$24)</f>
        <v>23.476718358037505</v>
      </c>
      <c r="M60" s="8">
        <f t="shared" si="3"/>
        <v>31.741267049442666</v>
      </c>
      <c r="N60" s="8">
        <f>0.000028416*$F$10*$D$14*(I60^2)</f>
        <v>15.934245525785325</v>
      </c>
      <c r="O60" s="8">
        <f t="shared" si="4"/>
        <v>15.80702152365734</v>
      </c>
      <c r="P60" s="8">
        <f>$D$19-O60</f>
        <v>-1.0490215236573395</v>
      </c>
      <c r="Q60" s="8">
        <f>(P60/$D$19)</f>
        <v>-7.1081550593396089E-2</v>
      </c>
      <c r="R60" s="9">
        <f>$D$17-Q60*$D$17</f>
        <v>100.68166575577924</v>
      </c>
    </row>
    <row r="61" spans="2:18" x14ac:dyDescent="0.25">
      <c r="H61" s="10">
        <v>102</v>
      </c>
      <c r="I61" s="8">
        <f t="shared" si="2"/>
        <v>4101.5968928825896</v>
      </c>
      <c r="J61" s="8">
        <f t="shared" si="0"/>
        <v>30.463451299702218</v>
      </c>
      <c r="K61" s="8">
        <f t="shared" si="1"/>
        <v>26.985340718240149</v>
      </c>
      <c r="L61" s="8">
        <f>IF(J61&lt;$D$24,0,J61-$D$24)</f>
        <v>24.659651299702219</v>
      </c>
      <c r="M61" s="8">
        <f t="shared" si="3"/>
        <v>32.789140718240148</v>
      </c>
      <c r="N61" s="8">
        <f>0.000028416*$F$10*$D$14*(I61^2)</f>
        <v>16.577989045027049</v>
      </c>
      <c r="O61" s="8">
        <f t="shared" si="4"/>
        <v>16.211151673213099</v>
      </c>
      <c r="P61" s="8">
        <f>$D$19-O61</f>
        <v>-1.4531516732130978</v>
      </c>
      <c r="Q61" s="8">
        <f>(P61/$D$19)</f>
        <v>-9.8465352568986156E-2</v>
      </c>
      <c r="R61" s="9">
        <f>$D$17-Q61*$D$17</f>
        <v>103.2557431414847</v>
      </c>
    </row>
    <row r="62" spans="2:18" ht="15.75" thickBot="1" x14ac:dyDescent="0.3">
      <c r="H62" s="10">
        <v>104</v>
      </c>
      <c r="I62" s="14">
        <f t="shared" si="2"/>
        <v>4182.0203613704834</v>
      </c>
      <c r="J62" s="14">
        <f t="shared" si="0"/>
        <v>31.669808656053362</v>
      </c>
      <c r="K62" s="14">
        <f t="shared" si="1"/>
        <v>28.053964360677188</v>
      </c>
      <c r="L62" s="14">
        <f>IF(J62&lt;$D$24,0,J62-$D$24)</f>
        <v>25.866008656053364</v>
      </c>
      <c r="M62" s="14">
        <f t="shared" si="3"/>
        <v>33.85776436067718</v>
      </c>
      <c r="N62" s="14">
        <f>0.000028416*$F$10*$D$14*(I62^2)</f>
        <v>17.234479960689406</v>
      </c>
      <c r="O62" s="14">
        <f t="shared" si="4"/>
        <v>16.623284399987774</v>
      </c>
      <c r="P62" s="14">
        <f>$D$19-O62</f>
        <v>-1.8652843999877735</v>
      </c>
      <c r="Q62" s="14">
        <f>(P62/$D$19)</f>
        <v>-0.12639140804904278</v>
      </c>
      <c r="R62" s="15">
        <f>$D$17-Q62*$D$17</f>
        <v>105.88079235661002</v>
      </c>
    </row>
  </sheetData>
  <mergeCells count="1">
    <mergeCell ref="H9:R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30543-1350-446F-A42C-7EF42A0FB6FC}">
  <dimension ref="B2:R89"/>
  <sheetViews>
    <sheetView workbookViewId="0">
      <selection activeCell="E10" sqref="E10"/>
    </sheetView>
  </sheetViews>
  <sheetFormatPr defaultRowHeight="15" x14ac:dyDescent="0.25"/>
  <cols>
    <col min="2" max="2" width="19.42578125" customWidth="1"/>
    <col min="3" max="3" width="13.140625" customWidth="1"/>
    <col min="5" max="5" width="13.85546875" customWidth="1"/>
    <col min="6" max="6" width="10.42578125" customWidth="1"/>
    <col min="10" max="11" width="12.7109375" customWidth="1"/>
    <col min="14" max="14" width="13.42578125" customWidth="1"/>
  </cols>
  <sheetData>
    <row r="2" spans="2:18" x14ac:dyDescent="0.25">
      <c r="D2" t="s">
        <v>44</v>
      </c>
      <c r="E2" t="s">
        <v>58</v>
      </c>
      <c r="F2" t="s">
        <v>2</v>
      </c>
      <c r="G2" t="s">
        <v>3</v>
      </c>
    </row>
    <row r="3" spans="2:18" x14ac:dyDescent="0.25">
      <c r="B3" t="s">
        <v>0</v>
      </c>
      <c r="C3" t="s">
        <v>1</v>
      </c>
      <c r="D3" s="2">
        <v>27</v>
      </c>
      <c r="E3">
        <f>D3*PI()</f>
        <v>84.823001646924411</v>
      </c>
      <c r="F3">
        <f>(5280/(E3/12))/60</f>
        <v>12.449453326299368</v>
      </c>
      <c r="G3" s="2">
        <v>3.23</v>
      </c>
      <c r="H3">
        <f>G3*F3</f>
        <v>40.211734243946957</v>
      </c>
    </row>
    <row r="6" spans="2:18" x14ac:dyDescent="0.25">
      <c r="B6" t="s">
        <v>4</v>
      </c>
      <c r="C6" t="s">
        <v>5</v>
      </c>
      <c r="D6" s="2">
        <v>1</v>
      </c>
      <c r="E6" t="s">
        <v>8</v>
      </c>
      <c r="F6">
        <f>D6/$D$12</f>
        <v>2.2046224760379584E-3</v>
      </c>
      <c r="G6" t="s">
        <v>10</v>
      </c>
    </row>
    <row r="7" spans="2:18" x14ac:dyDescent="0.25">
      <c r="C7" t="s">
        <v>40</v>
      </c>
      <c r="D7">
        <f>D8+D9</f>
        <v>18.7</v>
      </c>
      <c r="E7" t="s">
        <v>8</v>
      </c>
    </row>
    <row r="8" spans="2:18" x14ac:dyDescent="0.25">
      <c r="C8" t="s">
        <v>6</v>
      </c>
      <c r="D8" s="2">
        <v>15</v>
      </c>
      <c r="E8" t="s">
        <v>8</v>
      </c>
      <c r="F8">
        <f>D7/$D$12</f>
        <v>4.122644030190982E-2</v>
      </c>
      <c r="G8" t="s">
        <v>10</v>
      </c>
    </row>
    <row r="9" spans="2:18" ht="15.75" thickBot="1" x14ac:dyDescent="0.3">
      <c r="C9" t="s">
        <v>22</v>
      </c>
      <c r="D9" s="2">
        <v>3.7</v>
      </c>
      <c r="E9" t="s">
        <v>8</v>
      </c>
      <c r="H9" s="18" t="s">
        <v>57</v>
      </c>
      <c r="I9" s="18"/>
      <c r="J9" s="18"/>
      <c r="K9" s="18"/>
      <c r="L9" s="18"/>
      <c r="M9" s="18"/>
      <c r="N9" s="18"/>
      <c r="O9" s="18"/>
      <c r="P9" s="18"/>
      <c r="Q9" s="18"/>
      <c r="R9" s="18"/>
    </row>
    <row r="10" spans="2:18" x14ac:dyDescent="0.25">
      <c r="C10" t="s">
        <v>7</v>
      </c>
      <c r="D10">
        <v>12.1</v>
      </c>
      <c r="E10" t="s">
        <v>8</v>
      </c>
      <c r="F10">
        <f>D10/$D$12</f>
        <v>2.6675931960059296E-2</v>
      </c>
      <c r="G10" t="s">
        <v>10</v>
      </c>
      <c r="H10" s="17" t="s">
        <v>13</v>
      </c>
      <c r="I10" s="5" t="s">
        <v>42</v>
      </c>
      <c r="J10" s="5" t="s">
        <v>21</v>
      </c>
      <c r="K10" s="5" t="s">
        <v>23</v>
      </c>
      <c r="L10" s="5" t="s">
        <v>22</v>
      </c>
      <c r="M10" s="5"/>
      <c r="N10" s="5" t="s">
        <v>7</v>
      </c>
      <c r="O10" s="5" t="s">
        <v>25</v>
      </c>
      <c r="P10" s="5" t="s">
        <v>33</v>
      </c>
      <c r="Q10" s="5" t="s">
        <v>34</v>
      </c>
      <c r="R10" s="6" t="s">
        <v>16</v>
      </c>
    </row>
    <row r="11" spans="2:18" x14ac:dyDescent="0.25">
      <c r="E11" t="s">
        <v>8</v>
      </c>
      <c r="F11">
        <f>D11/$D$12</f>
        <v>0</v>
      </c>
      <c r="H11" s="10">
        <v>2</v>
      </c>
      <c r="I11" s="8">
        <f>H11*$H$3</f>
        <v>80.423468487893913</v>
      </c>
      <c r="J11" s="8">
        <f t="shared" ref="J11:J62" si="0">0.000028416*$F$6*$D$13*(I11^2)</f>
        <v>4.6111052532342526E-4</v>
      </c>
      <c r="K11" s="8">
        <f t="shared" ref="K11:K62" si="1">0.000028416*$F$8*$D$13*(I11^2)</f>
        <v>8.6227668235480514E-3</v>
      </c>
      <c r="L11" s="8">
        <f>IF(J11&lt;$D$24,0,J11-$D$24)</f>
        <v>0</v>
      </c>
      <c r="M11" s="8">
        <f>J11+K11-L11</f>
        <v>9.0838773488714775E-3</v>
      </c>
      <c r="N11" s="8">
        <f>0.000028416*$F$10*$D$14*(I11^2)</f>
        <v>6.3736982103141304E-3</v>
      </c>
      <c r="O11" s="8">
        <f>M11-N11</f>
        <v>2.7101791385573471E-3</v>
      </c>
      <c r="P11" s="8">
        <f>$D$19-O11</f>
        <v>14.755289820861444</v>
      </c>
      <c r="Q11" s="8">
        <f>(P11/$D$19)</f>
        <v>0.99981635864354546</v>
      </c>
      <c r="R11" s="9">
        <f>$D$17-Q11*$D$17</f>
        <v>1.7262287506724761E-2</v>
      </c>
    </row>
    <row r="12" spans="2:18" x14ac:dyDescent="0.25">
      <c r="C12" t="s">
        <v>43</v>
      </c>
      <c r="D12">
        <v>453.5924</v>
      </c>
      <c r="E12" t="s">
        <v>9</v>
      </c>
      <c r="H12" s="10">
        <v>4</v>
      </c>
      <c r="I12" s="8">
        <f t="shared" ref="I12:I62" si="2">H12*$H$3</f>
        <v>160.84693697578783</v>
      </c>
      <c r="J12" s="8">
        <f t="shared" si="0"/>
        <v>1.844442101293701E-3</v>
      </c>
      <c r="K12" s="8">
        <f t="shared" si="1"/>
        <v>3.4491067294192206E-2</v>
      </c>
      <c r="L12" s="8">
        <f>IF(J12&lt;$D$24,0,J12-$D$24)</f>
        <v>0</v>
      </c>
      <c r="M12" s="8">
        <f t="shared" ref="M12:M62" si="3">J12+K12-L12</f>
        <v>3.633550939548591E-2</v>
      </c>
      <c r="N12" s="8">
        <f>0.000028416*$F$10*$D$14*(I12^2)</f>
        <v>2.5494792841256522E-2</v>
      </c>
      <c r="O12" s="8">
        <f t="shared" ref="O12:O62" si="4">M12-N12</f>
        <v>1.0840716554229388E-2</v>
      </c>
      <c r="P12" s="8">
        <f>$D$19-O12</f>
        <v>14.747159283445772</v>
      </c>
      <c r="Q12" s="8">
        <f>(P12/$D$19)</f>
        <v>0.99926543457418149</v>
      </c>
      <c r="R12" s="9">
        <f>$D$17-Q12*$D$17</f>
        <v>6.9049150026941675E-2</v>
      </c>
    </row>
    <row r="13" spans="2:18" x14ac:dyDescent="0.25">
      <c r="C13" t="s">
        <v>11</v>
      </c>
      <c r="D13">
        <v>1.1379999999999999</v>
      </c>
      <c r="E13" t="s">
        <v>12</v>
      </c>
      <c r="H13" s="10">
        <v>6</v>
      </c>
      <c r="I13" s="8">
        <f t="shared" si="2"/>
        <v>241.27040546368175</v>
      </c>
      <c r="J13" s="8">
        <f t="shared" si="0"/>
        <v>4.1499947279108277E-3</v>
      </c>
      <c r="K13" s="8">
        <f t="shared" si="1"/>
        <v>7.7604901411932478E-2</v>
      </c>
      <c r="L13" s="8">
        <f>IF(J13&lt;$D$24,0,J13-$D$24)</f>
        <v>0</v>
      </c>
      <c r="M13" s="8">
        <f t="shared" si="3"/>
        <v>8.1754896139843311E-2</v>
      </c>
      <c r="N13" s="8">
        <f>0.000028416*$F$10*$D$14*(I13^2)</f>
        <v>5.7363283892827174E-2</v>
      </c>
      <c r="O13" s="8">
        <f t="shared" si="4"/>
        <v>2.4391612247016137E-2</v>
      </c>
      <c r="P13" s="8">
        <f>$D$19-O13</f>
        <v>14.733608387752986</v>
      </c>
      <c r="Q13" s="8">
        <f>(P13/$D$19)</f>
        <v>0.99834722779190843</v>
      </c>
      <c r="R13" s="9">
        <f>$D$17-Q13*$D$17</f>
        <v>0.15536058756060811</v>
      </c>
    </row>
    <row r="14" spans="2:18" x14ac:dyDescent="0.25">
      <c r="C14" t="s">
        <v>41</v>
      </c>
      <c r="D14">
        <v>1.3</v>
      </c>
      <c r="E14" t="s">
        <v>12</v>
      </c>
      <c r="H14" s="10">
        <v>8</v>
      </c>
      <c r="I14" s="8">
        <f t="shared" si="2"/>
        <v>321.69387395157565</v>
      </c>
      <c r="J14" s="8">
        <f t="shared" si="0"/>
        <v>7.3777684051748041E-3</v>
      </c>
      <c r="K14" s="8">
        <f t="shared" si="1"/>
        <v>0.13796426917676882</v>
      </c>
      <c r="L14" s="8">
        <f>IF(J14&lt;$D$24,0,J14-$D$24)</f>
        <v>0</v>
      </c>
      <c r="M14" s="8">
        <f t="shared" si="3"/>
        <v>0.14534203758194364</v>
      </c>
      <c r="N14" s="8">
        <f>0.000028416*$F$10*$D$14*(I14^2)</f>
        <v>0.10197917136502609</v>
      </c>
      <c r="O14" s="8">
        <f t="shared" si="4"/>
        <v>4.3362866216917553E-2</v>
      </c>
      <c r="P14" s="8">
        <f>$D$19-O14</f>
        <v>14.714637133783084</v>
      </c>
      <c r="Q14" s="8">
        <f>(P14/$D$19)</f>
        <v>0.99706173829672606</v>
      </c>
      <c r="R14" s="9">
        <f>$D$17-Q14*$D$17</f>
        <v>0.27619660010775249</v>
      </c>
    </row>
    <row r="15" spans="2:18" x14ac:dyDescent="0.25">
      <c r="H15" s="10">
        <v>10</v>
      </c>
      <c r="I15" s="8">
        <f t="shared" si="2"/>
        <v>402.11734243946955</v>
      </c>
      <c r="J15" s="8">
        <f t="shared" si="0"/>
        <v>1.1527763133085629E-2</v>
      </c>
      <c r="K15" s="8">
        <f t="shared" si="1"/>
        <v>0.21556917058870129</v>
      </c>
      <c r="L15" s="8">
        <f>IF(J15&lt;$D$24,0,J15-$D$24)</f>
        <v>0</v>
      </c>
      <c r="M15" s="8">
        <f t="shared" si="3"/>
        <v>0.22709693372178691</v>
      </c>
      <c r="N15" s="8">
        <f>0.000028416*$F$10*$D$14*(I15^2)</f>
        <v>0.15934245525785323</v>
      </c>
      <c r="O15" s="8">
        <f t="shared" si="4"/>
        <v>6.7754478463933676E-2</v>
      </c>
      <c r="P15" s="8">
        <f>$D$19-O15</f>
        <v>14.690245521536067</v>
      </c>
      <c r="Q15" s="8">
        <f>(P15/$D$19)</f>
        <v>0.99540896608863438</v>
      </c>
      <c r="R15" s="9">
        <f>$D$17-Q15*$D$17</f>
        <v>0.43155718766837481</v>
      </c>
    </row>
    <row r="16" spans="2:18" x14ac:dyDescent="0.25">
      <c r="H16" s="10">
        <v>12</v>
      </c>
      <c r="I16" s="8">
        <f t="shared" si="2"/>
        <v>482.54081092736351</v>
      </c>
      <c r="J16" s="8">
        <f t="shared" si="0"/>
        <v>1.6599978911643311E-2</v>
      </c>
      <c r="K16" s="8">
        <f t="shared" si="1"/>
        <v>0.31041960564772991</v>
      </c>
      <c r="L16" s="8">
        <f>IF(J16&lt;$D$24,0,J16-$D$24)</f>
        <v>0</v>
      </c>
      <c r="M16" s="8">
        <f t="shared" si="3"/>
        <v>0.32701958455937324</v>
      </c>
      <c r="N16" s="8">
        <f>0.000028416*$F$10*$D$14*(I16^2)</f>
        <v>0.2294531355713087</v>
      </c>
      <c r="O16" s="8">
        <f t="shared" si="4"/>
        <v>9.7566448988064547E-2</v>
      </c>
      <c r="P16" s="8">
        <f>$D$19-O16</f>
        <v>14.660433551011936</v>
      </c>
      <c r="Q16" s="8">
        <f>(P16/$D$19)</f>
        <v>0.9933889111676335</v>
      </c>
      <c r="R16" s="9">
        <f>$D$17-Q16*$D$17</f>
        <v>0.62144235024244665</v>
      </c>
    </row>
    <row r="17" spans="2:18" x14ac:dyDescent="0.25">
      <c r="B17" t="s">
        <v>32</v>
      </c>
      <c r="D17">
        <v>94</v>
      </c>
      <c r="H17" s="10">
        <v>14</v>
      </c>
      <c r="I17" s="8">
        <f t="shared" si="2"/>
        <v>562.96427941525735</v>
      </c>
      <c r="J17" s="8">
        <f t="shared" si="0"/>
        <v>2.2594415740847834E-2</v>
      </c>
      <c r="K17" s="8">
        <f t="shared" si="1"/>
        <v>0.42251557435385445</v>
      </c>
      <c r="L17" s="8">
        <f>IF(J17&lt;$D$24,0,J17-$D$24)</f>
        <v>0</v>
      </c>
      <c r="M17" s="8">
        <f t="shared" si="3"/>
        <v>0.44510999009470231</v>
      </c>
      <c r="N17" s="8">
        <f>0.000028416*$F$10*$D$14*(I17^2)</f>
        <v>0.31231121230539233</v>
      </c>
      <c r="O17" s="8">
        <f t="shared" si="4"/>
        <v>0.13279877778930999</v>
      </c>
      <c r="P17" s="8">
        <f>$D$19-O17</f>
        <v>14.625201222210691</v>
      </c>
      <c r="Q17" s="8">
        <f>(P17/$D$19)</f>
        <v>0.99100157353372342</v>
      </c>
      <c r="R17" s="9">
        <f>$D$17-Q17*$D$17</f>
        <v>0.84585208782999644</v>
      </c>
    </row>
    <row r="18" spans="2:18" x14ac:dyDescent="0.25">
      <c r="B18" t="s">
        <v>14</v>
      </c>
      <c r="D18">
        <v>0.157</v>
      </c>
      <c r="E18" t="s">
        <v>15</v>
      </c>
      <c r="H18" s="10">
        <v>16</v>
      </c>
      <c r="I18" s="8">
        <f t="shared" si="2"/>
        <v>643.38774790315131</v>
      </c>
      <c r="J18" s="8">
        <f t="shared" si="0"/>
        <v>2.9511073620699216E-2</v>
      </c>
      <c r="K18" s="8">
        <f t="shared" si="1"/>
        <v>0.55185707670707529</v>
      </c>
      <c r="L18" s="8">
        <f>IF(J18&lt;$D$24,0,J18-$D$24)</f>
        <v>0</v>
      </c>
      <c r="M18" s="8">
        <f t="shared" si="3"/>
        <v>0.58136815032777456</v>
      </c>
      <c r="N18" s="8">
        <f>0.000028416*$F$10*$D$14*(I18^2)</f>
        <v>0.40791668546010434</v>
      </c>
      <c r="O18" s="8">
        <f t="shared" si="4"/>
        <v>0.17345146486767021</v>
      </c>
      <c r="P18" s="8">
        <f>$D$19-O18</f>
        <v>14.584548535132331</v>
      </c>
      <c r="Q18" s="8">
        <f>(P18/$D$19)</f>
        <v>0.98824695318690403</v>
      </c>
      <c r="R18" s="9">
        <f>$D$17-Q18*$D$17</f>
        <v>1.1047864004310242</v>
      </c>
    </row>
    <row r="19" spans="2:18" x14ac:dyDescent="0.25">
      <c r="B19" t="s">
        <v>16</v>
      </c>
      <c r="D19">
        <f>D17*D18</f>
        <v>14.758000000000001</v>
      </c>
      <c r="H19" s="10">
        <v>18</v>
      </c>
      <c r="I19" s="8">
        <f t="shared" si="2"/>
        <v>723.81121639104526</v>
      </c>
      <c r="J19" s="8">
        <f t="shared" si="0"/>
        <v>3.7349952551197448E-2</v>
      </c>
      <c r="K19" s="8">
        <f t="shared" si="1"/>
        <v>0.69844411270739226</v>
      </c>
      <c r="L19" s="8">
        <f>IF(J19&lt;$D$24,0,J19-$D$24)</f>
        <v>0</v>
      </c>
      <c r="M19" s="8">
        <f t="shared" si="3"/>
        <v>0.7357940652585897</v>
      </c>
      <c r="N19" s="8">
        <f>0.000028416*$F$10*$D$14*(I19^2)</f>
        <v>0.51626955503544458</v>
      </c>
      <c r="O19" s="8">
        <f t="shared" si="4"/>
        <v>0.21952451022314512</v>
      </c>
      <c r="P19" s="8">
        <f>$D$19-O19</f>
        <v>14.538475489776856</v>
      </c>
      <c r="Q19" s="8">
        <f>(P19/$D$19)</f>
        <v>0.98512505012717544</v>
      </c>
      <c r="R19" s="9">
        <f>$D$17-Q19*$D$17</f>
        <v>1.3982452880455156</v>
      </c>
    </row>
    <row r="20" spans="2:18" x14ac:dyDescent="0.25">
      <c r="H20" s="10">
        <v>20</v>
      </c>
      <c r="I20" s="8">
        <f t="shared" si="2"/>
        <v>804.23468487893911</v>
      </c>
      <c r="J20" s="8">
        <f t="shared" si="0"/>
        <v>4.6111052532342517E-2</v>
      </c>
      <c r="K20" s="8">
        <f t="shared" si="1"/>
        <v>0.86227668235480515</v>
      </c>
      <c r="L20" s="8">
        <f>IF(J20&lt;$D$24,0,J20-$D$24)</f>
        <v>0</v>
      </c>
      <c r="M20" s="8">
        <f t="shared" si="3"/>
        <v>0.90838773488714764</v>
      </c>
      <c r="N20" s="8">
        <f>0.000028416*$F$10*$D$14*(I20^2)</f>
        <v>0.63736982103141293</v>
      </c>
      <c r="O20" s="8">
        <f t="shared" si="4"/>
        <v>0.2710179138557347</v>
      </c>
      <c r="P20" s="8">
        <f>$D$19-O20</f>
        <v>14.486982086144266</v>
      </c>
      <c r="Q20" s="8">
        <f>(P20/$D$19)</f>
        <v>0.98163586435453754</v>
      </c>
      <c r="R20" s="9">
        <f>$D$17-Q20*$D$17</f>
        <v>1.7262287506734708</v>
      </c>
    </row>
    <row r="21" spans="2:18" x14ac:dyDescent="0.25">
      <c r="B21" t="s">
        <v>17</v>
      </c>
      <c r="D21" s="2">
        <v>4.08</v>
      </c>
      <c r="E21" t="s">
        <v>10</v>
      </c>
      <c r="F21" t="s">
        <v>56</v>
      </c>
      <c r="H21" s="10">
        <v>22</v>
      </c>
      <c r="I21" s="8">
        <f t="shared" si="2"/>
        <v>884.65815336683306</v>
      </c>
      <c r="J21" s="8">
        <f t="shared" si="0"/>
        <v>5.5794373564134463E-2</v>
      </c>
      <c r="K21" s="8">
        <f t="shared" si="1"/>
        <v>1.0433547856493144</v>
      </c>
      <c r="L21" s="8">
        <f>IF(J21&lt;$D$24,0,J21-$D$24)</f>
        <v>0</v>
      </c>
      <c r="M21" s="8">
        <f t="shared" si="3"/>
        <v>1.0991491592134488</v>
      </c>
      <c r="N21" s="8">
        <f>0.000028416*$F$10*$D$14*(I21^2)</f>
        <v>0.77121748344800978</v>
      </c>
      <c r="O21" s="8">
        <f t="shared" si="4"/>
        <v>0.32793167576543902</v>
      </c>
      <c r="P21" s="8">
        <f>$D$19-O21</f>
        <v>14.430068324234561</v>
      </c>
      <c r="Q21" s="8">
        <f>(P21/$D$19)</f>
        <v>0.97777939586899043</v>
      </c>
      <c r="R21" s="9">
        <f>$D$17-Q21*$D$17</f>
        <v>2.0887367883149039</v>
      </c>
    </row>
    <row r="22" spans="2:18" x14ac:dyDescent="0.25">
      <c r="B22" t="s">
        <v>18</v>
      </c>
      <c r="D22" s="2">
        <v>10.199999999999999</v>
      </c>
      <c r="E22" t="s">
        <v>19</v>
      </c>
      <c r="F22" t="s">
        <v>56</v>
      </c>
      <c r="H22" s="10">
        <v>24</v>
      </c>
      <c r="I22" s="8">
        <f t="shared" si="2"/>
        <v>965.08162185472702</v>
      </c>
      <c r="J22" s="8">
        <f t="shared" si="0"/>
        <v>6.6399915646573243E-2</v>
      </c>
      <c r="K22" s="8">
        <f t="shared" si="1"/>
        <v>1.2416784225909197</v>
      </c>
      <c r="L22" s="8">
        <f>IF(J22&lt;$D$24,0,J22-$D$24)</f>
        <v>0</v>
      </c>
      <c r="M22" s="8">
        <f t="shared" si="3"/>
        <v>1.308078338237493</v>
      </c>
      <c r="N22" s="8">
        <f>0.000028416*$F$10*$D$14*(I22^2)</f>
        <v>0.91781254228523479</v>
      </c>
      <c r="O22" s="8">
        <f t="shared" si="4"/>
        <v>0.39026579595225819</v>
      </c>
      <c r="P22" s="8">
        <f>$D$19-O22</f>
        <v>14.367734204047743</v>
      </c>
      <c r="Q22" s="8">
        <f>(P22/$D$19)</f>
        <v>0.97355564467053413</v>
      </c>
      <c r="R22" s="9">
        <f>$D$17-Q22*$D$17</f>
        <v>2.4857694009697866</v>
      </c>
    </row>
    <row r="23" spans="2:18" x14ac:dyDescent="0.25">
      <c r="B23" t="s">
        <v>20</v>
      </c>
      <c r="D23">
        <v>0.16900000000000001</v>
      </c>
      <c r="E23" t="s">
        <v>12</v>
      </c>
      <c r="H23" s="10">
        <v>26</v>
      </c>
      <c r="I23" s="8">
        <f t="shared" si="2"/>
        <v>1045.5050903426209</v>
      </c>
      <c r="J23" s="8">
        <f t="shared" si="0"/>
        <v>7.7927678779658865E-2</v>
      </c>
      <c r="K23" s="8">
        <f t="shared" si="1"/>
        <v>1.4572475931796207</v>
      </c>
      <c r="L23" s="8">
        <f>IF(J23&lt;$D$24,0,J23-$D$24)</f>
        <v>0</v>
      </c>
      <c r="M23" s="8">
        <f t="shared" si="3"/>
        <v>1.5351752719592795</v>
      </c>
      <c r="N23" s="8">
        <f>0.000028416*$F$10*$D$14*(I23^2)</f>
        <v>1.0771549975430879</v>
      </c>
      <c r="O23" s="8">
        <f t="shared" si="4"/>
        <v>0.45802027441619164</v>
      </c>
      <c r="P23" s="8">
        <f>$D$19-O23</f>
        <v>14.299979725583809</v>
      </c>
      <c r="Q23" s="8">
        <f>(P23/$D$19)</f>
        <v>0.9689646107591684</v>
      </c>
      <c r="R23" s="9">
        <f>$D$17-Q23*$D$17</f>
        <v>2.9173265886381756</v>
      </c>
    </row>
    <row r="24" spans="2:18" x14ac:dyDescent="0.25">
      <c r="B24" t="s">
        <v>24</v>
      </c>
      <c r="D24">
        <f>D21+D22*D23</f>
        <v>5.8037999999999998</v>
      </c>
      <c r="E24" t="s">
        <v>10</v>
      </c>
      <c r="H24" s="10">
        <v>28</v>
      </c>
      <c r="I24" s="8">
        <f t="shared" si="2"/>
        <v>1125.9285588305147</v>
      </c>
      <c r="J24" s="8">
        <f t="shared" si="0"/>
        <v>9.0377662963391336E-2</v>
      </c>
      <c r="K24" s="8">
        <f t="shared" si="1"/>
        <v>1.6900622974154178</v>
      </c>
      <c r="L24" s="8">
        <f>IF(J24&lt;$D$24,0,J24-$D$24)</f>
        <v>0</v>
      </c>
      <c r="M24" s="8">
        <f t="shared" si="3"/>
        <v>1.7804399603788092</v>
      </c>
      <c r="N24" s="8">
        <f>0.000028416*$F$10*$D$14*(I24^2)</f>
        <v>1.2492448492215693</v>
      </c>
      <c r="O24" s="8">
        <f t="shared" si="4"/>
        <v>0.53119511115723994</v>
      </c>
      <c r="P24" s="8">
        <f>$D$19-O24</f>
        <v>14.226804888842761</v>
      </c>
      <c r="Q24" s="8">
        <f>(P24/$D$19)</f>
        <v>0.96400629413489358</v>
      </c>
      <c r="R24" s="9">
        <f>$D$17-Q24*$D$17</f>
        <v>3.38340835132</v>
      </c>
    </row>
    <row r="25" spans="2:18" x14ac:dyDescent="0.25">
      <c r="H25" s="10">
        <v>30</v>
      </c>
      <c r="I25" s="8">
        <f t="shared" si="2"/>
        <v>1206.3520273184088</v>
      </c>
      <c r="J25" s="8">
        <f t="shared" si="0"/>
        <v>0.10374986819777068</v>
      </c>
      <c r="K25" s="8">
        <f t="shared" si="1"/>
        <v>1.9401225352983118</v>
      </c>
      <c r="L25" s="8">
        <f>IF(J25&lt;$D$24,0,J25-$D$24)</f>
        <v>0</v>
      </c>
      <c r="M25" s="8">
        <f t="shared" si="3"/>
        <v>2.0438724034960827</v>
      </c>
      <c r="N25" s="8">
        <f>0.000028416*$F$10*$D$14*(I25^2)</f>
        <v>1.4340820973206794</v>
      </c>
      <c r="O25" s="8">
        <f t="shared" si="4"/>
        <v>0.60979030617540331</v>
      </c>
      <c r="P25" s="8">
        <f>$D$19-O25</f>
        <v>14.148209693824597</v>
      </c>
      <c r="Q25" s="8">
        <f>(P25/$D$19)</f>
        <v>0.95868069479770945</v>
      </c>
      <c r="R25" s="9">
        <f>$D$17-Q25*$D$17</f>
        <v>3.8840146890153164</v>
      </c>
    </row>
    <row r="26" spans="2:18" x14ac:dyDescent="0.25">
      <c r="H26" s="10">
        <v>32</v>
      </c>
      <c r="I26" s="8">
        <f t="shared" si="2"/>
        <v>1286.7754958063026</v>
      </c>
      <c r="J26" s="8">
        <f t="shared" si="0"/>
        <v>0.11804429448279687</v>
      </c>
      <c r="K26" s="8">
        <f t="shared" si="1"/>
        <v>2.2074283068283012</v>
      </c>
      <c r="L26" s="8">
        <f>IF(J26&lt;$D$24,0,J26-$D$24)</f>
        <v>0</v>
      </c>
      <c r="M26" s="8">
        <f t="shared" si="3"/>
        <v>2.3254726013110982</v>
      </c>
      <c r="N26" s="8">
        <f>0.000028416*$F$10*$D$14*(I26^2)</f>
        <v>1.6316667418404174</v>
      </c>
      <c r="O26" s="8">
        <f t="shared" si="4"/>
        <v>0.69380585947068085</v>
      </c>
      <c r="P26" s="8">
        <f>$D$19-O26</f>
        <v>14.06419414052932</v>
      </c>
      <c r="Q26" s="8">
        <f>(P26/$D$19)</f>
        <v>0.95298781274761613</v>
      </c>
      <c r="R26" s="9">
        <f>$D$17-Q26*$D$17</f>
        <v>4.4191456017240824</v>
      </c>
    </row>
    <row r="27" spans="2:18" x14ac:dyDescent="0.25">
      <c r="H27" s="10">
        <v>34</v>
      </c>
      <c r="I27" s="8">
        <f t="shared" si="2"/>
        <v>1367.1989642941965</v>
      </c>
      <c r="J27" s="8">
        <f t="shared" si="0"/>
        <v>0.1332609418184699</v>
      </c>
      <c r="K27" s="8">
        <f t="shared" si="1"/>
        <v>2.491979612005387</v>
      </c>
      <c r="L27" s="8">
        <f>IF(J27&lt;$D$24,0,J27-$D$24)</f>
        <v>0</v>
      </c>
      <c r="M27" s="8">
        <f t="shared" si="3"/>
        <v>2.6252405538238568</v>
      </c>
      <c r="N27" s="8">
        <f>0.000028416*$F$10*$D$14*(I27^2)</f>
        <v>1.8419987827807833</v>
      </c>
      <c r="O27" s="8">
        <f t="shared" si="4"/>
        <v>0.78324177104307346</v>
      </c>
      <c r="P27" s="8">
        <f>$D$19-O27</f>
        <v>13.974758228956928</v>
      </c>
      <c r="Q27" s="8">
        <f>(P27/$D$19)</f>
        <v>0.9469276479846136</v>
      </c>
      <c r="R27" s="9">
        <f>$D$17-Q27*$D$17</f>
        <v>4.9888010894463264</v>
      </c>
    </row>
    <row r="28" spans="2:18" x14ac:dyDescent="0.25">
      <c r="H28" s="10">
        <v>36</v>
      </c>
      <c r="I28" s="8">
        <f t="shared" si="2"/>
        <v>1447.6224327820905</v>
      </c>
      <c r="J28" s="8">
        <f t="shared" si="0"/>
        <v>0.14939981020478979</v>
      </c>
      <c r="K28" s="8">
        <f t="shared" si="1"/>
        <v>2.793776450829569</v>
      </c>
      <c r="L28" s="8">
        <f>IF(J28&lt;$D$24,0,J28-$D$24)</f>
        <v>0</v>
      </c>
      <c r="M28" s="8">
        <f t="shared" si="3"/>
        <v>2.9431762610343588</v>
      </c>
      <c r="N28" s="8">
        <f>0.000028416*$F$10*$D$14*(I28^2)</f>
        <v>2.0650782201417783</v>
      </c>
      <c r="O28" s="8">
        <f t="shared" si="4"/>
        <v>0.87809804089258048</v>
      </c>
      <c r="P28" s="8">
        <f>$D$19-O28</f>
        <v>13.879901959107421</v>
      </c>
      <c r="Q28" s="8">
        <f>(P28/$D$19)</f>
        <v>0.94050020050870176</v>
      </c>
      <c r="R28" s="9">
        <f>$D$17-Q28*$D$17</f>
        <v>5.5929811521820341</v>
      </c>
    </row>
    <row r="29" spans="2:18" ht="15.75" thickBot="1" x14ac:dyDescent="0.3">
      <c r="H29" s="10">
        <v>38</v>
      </c>
      <c r="I29" s="8">
        <f t="shared" si="2"/>
        <v>1528.0459012699844</v>
      </c>
      <c r="J29" s="8">
        <f t="shared" si="0"/>
        <v>0.1664608996417565</v>
      </c>
      <c r="K29" s="8">
        <f t="shared" si="1"/>
        <v>3.1128188233008469</v>
      </c>
      <c r="L29" s="8">
        <f>IF(J29&lt;$D$24,0,J29-$D$24)</f>
        <v>0</v>
      </c>
      <c r="M29" s="8">
        <f t="shared" si="3"/>
        <v>3.2792797229426034</v>
      </c>
      <c r="N29" s="8">
        <f>0.000028416*$F$10*$D$14*(I29^2)</f>
        <v>2.3009050539234011</v>
      </c>
      <c r="O29" s="8">
        <f t="shared" si="4"/>
        <v>0.97837466901920234</v>
      </c>
      <c r="P29" s="8">
        <f>$D$19-O29</f>
        <v>13.779625330980799</v>
      </c>
      <c r="Q29" s="8">
        <f>(P29/$D$19)</f>
        <v>0.9337054703198806</v>
      </c>
      <c r="R29" s="9">
        <f>$D$17-Q29*$D$17</f>
        <v>6.2316857899312197</v>
      </c>
    </row>
    <row r="30" spans="2:18" x14ac:dyDescent="0.25">
      <c r="B30" s="4"/>
      <c r="C30" s="5" t="s">
        <v>36</v>
      </c>
      <c r="D30" s="6"/>
      <c r="H30" s="10">
        <v>40</v>
      </c>
      <c r="I30" s="8">
        <f t="shared" si="2"/>
        <v>1608.4693697578782</v>
      </c>
      <c r="J30" s="8">
        <f t="shared" si="0"/>
        <v>0.18444421012937007</v>
      </c>
      <c r="K30" s="8">
        <f t="shared" si="1"/>
        <v>3.4491067294192206</v>
      </c>
      <c r="L30" s="8">
        <f>IF(J30&lt;$D$24,0,J30-$D$24)</f>
        <v>0</v>
      </c>
      <c r="M30" s="8">
        <f t="shared" si="3"/>
        <v>3.6335509395485905</v>
      </c>
      <c r="N30" s="8">
        <f>0.000028416*$F$10*$D$14*(I30^2)</f>
        <v>2.5494792841256517</v>
      </c>
      <c r="O30" s="8">
        <f t="shared" si="4"/>
        <v>1.0840716554229388</v>
      </c>
      <c r="P30" s="8">
        <f>$D$19-O30</f>
        <v>13.673928344577062</v>
      </c>
      <c r="Q30" s="8">
        <f>(P30/$D$19)</f>
        <v>0.92654345741815025</v>
      </c>
      <c r="R30" s="9">
        <f>$D$17-Q30*$D$17</f>
        <v>6.9049150026938833</v>
      </c>
    </row>
    <row r="31" spans="2:18" x14ac:dyDescent="0.25">
      <c r="B31" s="7" t="s">
        <v>45</v>
      </c>
      <c r="C31" s="8">
        <v>32</v>
      </c>
      <c r="D31" s="9" t="s">
        <v>28</v>
      </c>
      <c r="H31" s="10">
        <v>42</v>
      </c>
      <c r="I31" s="8">
        <f t="shared" si="2"/>
        <v>1688.8928382457723</v>
      </c>
      <c r="J31" s="8">
        <f t="shared" si="0"/>
        <v>0.20334974166763056</v>
      </c>
      <c r="K31" s="8">
        <f t="shared" si="1"/>
        <v>3.8026401691846914</v>
      </c>
      <c r="L31" s="8">
        <f>IF(J31&lt;$D$24,0,J31-$D$24)</f>
        <v>0</v>
      </c>
      <c r="M31" s="8">
        <f t="shared" si="3"/>
        <v>4.005989910852322</v>
      </c>
      <c r="N31" s="8">
        <f>0.000028416*$F$10*$D$14*(I31^2)</f>
        <v>2.8108009107485317</v>
      </c>
      <c r="O31" s="8">
        <f t="shared" si="4"/>
        <v>1.1951890001037904</v>
      </c>
      <c r="P31" s="8">
        <f>$D$19-O31</f>
        <v>13.562810999896211</v>
      </c>
      <c r="Q31" s="8">
        <f>(P31/$D$19)</f>
        <v>0.9190141618035107</v>
      </c>
      <c r="R31" s="9">
        <f>$D$17-Q31*$D$17</f>
        <v>7.6126687904699963</v>
      </c>
    </row>
    <row r="32" spans="2:18" x14ac:dyDescent="0.25">
      <c r="B32" s="10"/>
      <c r="C32" s="8">
        <v>27</v>
      </c>
      <c r="D32" s="9" t="s">
        <v>29</v>
      </c>
      <c r="H32" s="10">
        <v>44</v>
      </c>
      <c r="I32" s="8">
        <f t="shared" si="2"/>
        <v>1769.3163067336661</v>
      </c>
      <c r="J32" s="8">
        <f t="shared" si="0"/>
        <v>0.22317749425653785</v>
      </c>
      <c r="K32" s="8">
        <f t="shared" si="1"/>
        <v>4.1734191425972575</v>
      </c>
      <c r="L32" s="8">
        <f>IF(J32&lt;$D$24,0,J32-$D$24)</f>
        <v>0</v>
      </c>
      <c r="M32" s="8">
        <f t="shared" si="3"/>
        <v>4.3965966368537952</v>
      </c>
      <c r="N32" s="8">
        <f>0.000028416*$F$10*$D$14*(I32^2)</f>
        <v>3.0848699337920391</v>
      </c>
      <c r="O32" s="8">
        <f t="shared" si="4"/>
        <v>1.3117267030617561</v>
      </c>
      <c r="P32" s="8">
        <f>$D$19-O32</f>
        <v>13.446273296938244</v>
      </c>
      <c r="Q32" s="8">
        <f>(P32/$D$19)</f>
        <v>0.91111758347596172</v>
      </c>
      <c r="R32" s="9">
        <f>$D$17-Q32*$D$17</f>
        <v>8.3549471532596016</v>
      </c>
    </row>
    <row r="33" spans="2:18" x14ac:dyDescent="0.25">
      <c r="B33" s="10" t="s">
        <v>48</v>
      </c>
      <c r="C33" s="11">
        <v>0.94</v>
      </c>
      <c r="D33" s="9" t="s">
        <v>27</v>
      </c>
      <c r="H33" s="10">
        <v>46</v>
      </c>
      <c r="I33" s="8">
        <f t="shared" si="2"/>
        <v>1849.73977522156</v>
      </c>
      <c r="J33" s="8">
        <f t="shared" si="0"/>
        <v>0.24392746789609193</v>
      </c>
      <c r="K33" s="8">
        <f t="shared" si="1"/>
        <v>4.5614436496569191</v>
      </c>
      <c r="L33" s="8">
        <f>IF(J33&lt;$D$24,0,J33-$D$24)</f>
        <v>0</v>
      </c>
      <c r="M33" s="8">
        <f t="shared" si="3"/>
        <v>4.8053711175530109</v>
      </c>
      <c r="N33" s="8">
        <f>0.000028416*$F$10*$D$14*(I33^2)</f>
        <v>3.3716863532561745</v>
      </c>
      <c r="O33" s="8">
        <f t="shared" si="4"/>
        <v>1.4336847642968364</v>
      </c>
      <c r="P33" s="8">
        <f>$D$19-O33</f>
        <v>13.324315235703164</v>
      </c>
      <c r="Q33" s="8">
        <f>(P33/$D$19)</f>
        <v>0.90285372243550366</v>
      </c>
      <c r="R33" s="9">
        <f>$D$17-Q33*$D$17</f>
        <v>9.1317500910626563</v>
      </c>
    </row>
    <row r="34" spans="2:18" x14ac:dyDescent="0.25">
      <c r="B34" s="10" t="s">
        <v>49</v>
      </c>
      <c r="C34" s="11">
        <v>0.3</v>
      </c>
      <c r="D34" s="9" t="s">
        <v>12</v>
      </c>
      <c r="H34" s="10">
        <v>48</v>
      </c>
      <c r="I34" s="8">
        <f t="shared" si="2"/>
        <v>1930.163243709454</v>
      </c>
      <c r="J34" s="8">
        <f t="shared" si="0"/>
        <v>0.26559966258629297</v>
      </c>
      <c r="K34" s="8">
        <f t="shared" si="1"/>
        <v>4.9667136903636786</v>
      </c>
      <c r="L34" s="8">
        <f>IF(J34&lt;$D$24,0,J34-$D$24)</f>
        <v>0</v>
      </c>
      <c r="M34" s="8">
        <f t="shared" si="3"/>
        <v>5.2323133529499719</v>
      </c>
      <c r="N34" s="8">
        <f>0.000028416*$F$10*$D$14*(I34^2)</f>
        <v>3.6712501691409392</v>
      </c>
      <c r="O34" s="8">
        <f t="shared" si="4"/>
        <v>1.5610631838090328</v>
      </c>
      <c r="P34" s="8">
        <f>$D$19-O34</f>
        <v>13.196936816190968</v>
      </c>
      <c r="Q34" s="8">
        <f>(P34/$D$19)</f>
        <v>0.89422257868213628</v>
      </c>
      <c r="R34" s="9">
        <f>$D$17-Q34*$D$17</f>
        <v>9.943077603879189</v>
      </c>
    </row>
    <row r="35" spans="2:18" x14ac:dyDescent="0.25">
      <c r="B35" s="10" t="s">
        <v>46</v>
      </c>
      <c r="C35" s="11">
        <v>4.25</v>
      </c>
      <c r="D35" s="9" t="s">
        <v>10</v>
      </c>
      <c r="H35" s="10">
        <v>50</v>
      </c>
      <c r="I35" s="8">
        <f t="shared" si="2"/>
        <v>2010.5867121973479</v>
      </c>
      <c r="J35" s="8">
        <f t="shared" si="0"/>
        <v>0.28819407832714078</v>
      </c>
      <c r="K35" s="8">
        <f t="shared" si="1"/>
        <v>5.3892292647175326</v>
      </c>
      <c r="L35" s="8">
        <f>IF(J35&lt;$D$24,0,J35-$D$24)</f>
        <v>0</v>
      </c>
      <c r="M35" s="8">
        <f t="shared" si="3"/>
        <v>5.6774233430446737</v>
      </c>
      <c r="N35" s="8">
        <f>0.000028416*$F$10*$D$14*(I35^2)</f>
        <v>3.9835613814463313</v>
      </c>
      <c r="O35" s="8">
        <f t="shared" si="4"/>
        <v>1.6938619615983423</v>
      </c>
      <c r="P35" s="8">
        <f>$D$19-O35</f>
        <v>13.064138038401659</v>
      </c>
      <c r="Q35" s="8">
        <f>(P35/$D$19)</f>
        <v>0.88522415221585971</v>
      </c>
      <c r="R35" s="9">
        <f>$D$17-Q35*$D$17</f>
        <v>10.788929691709185</v>
      </c>
    </row>
    <row r="36" spans="2:18" x14ac:dyDescent="0.25">
      <c r="B36" s="10" t="s">
        <v>50</v>
      </c>
      <c r="C36" s="11">
        <v>1.25</v>
      </c>
      <c r="D36" s="9" t="s">
        <v>12</v>
      </c>
      <c r="H36" s="10">
        <v>52</v>
      </c>
      <c r="I36" s="8">
        <f t="shared" si="2"/>
        <v>2091.0101806852417</v>
      </c>
      <c r="J36" s="8">
        <f t="shared" si="0"/>
        <v>0.31171071511863546</v>
      </c>
      <c r="K36" s="8">
        <f t="shared" si="1"/>
        <v>5.8289903727184829</v>
      </c>
      <c r="L36" s="8">
        <f>IF(J36&lt;$D$24,0,J36-$D$24)</f>
        <v>0</v>
      </c>
      <c r="M36" s="8">
        <f t="shared" si="3"/>
        <v>6.140701087837118</v>
      </c>
      <c r="N36" s="8">
        <f>0.000028416*$F$10*$D$14*(I36^2)</f>
        <v>4.3086199901723514</v>
      </c>
      <c r="O36" s="8">
        <f t="shared" si="4"/>
        <v>1.8320810976647666</v>
      </c>
      <c r="P36" s="8">
        <f>$D$19-O36</f>
        <v>12.925918902335233</v>
      </c>
      <c r="Q36" s="8">
        <f>(P36/$D$19)</f>
        <v>0.87585844303667382</v>
      </c>
      <c r="R36" s="9">
        <f>$D$17-Q36*$D$17</f>
        <v>11.66930635455266</v>
      </c>
    </row>
    <row r="37" spans="2:18" x14ac:dyDescent="0.25">
      <c r="B37" s="10"/>
      <c r="C37" s="8">
        <f>C35/(C33-C34)</f>
        <v>6.6406250000000009</v>
      </c>
      <c r="D37" s="9" t="s">
        <v>31</v>
      </c>
      <c r="E37" t="s">
        <v>59</v>
      </c>
      <c r="H37" s="10">
        <v>54</v>
      </c>
      <c r="I37" s="8">
        <f t="shared" si="2"/>
        <v>2171.4336491731356</v>
      </c>
      <c r="J37" s="8">
        <f t="shared" si="0"/>
        <v>0.33614957296077697</v>
      </c>
      <c r="K37" s="8">
        <f t="shared" si="1"/>
        <v>6.2859970143665294</v>
      </c>
      <c r="L37" s="8">
        <f>IF(J37&lt;$D$24,0,J37-$D$24)</f>
        <v>0</v>
      </c>
      <c r="M37" s="8">
        <f t="shared" si="3"/>
        <v>6.6221465873273067</v>
      </c>
      <c r="N37" s="8">
        <f>0.000028416*$F$10*$D$14*(I37^2)</f>
        <v>4.6464259953190004</v>
      </c>
      <c r="O37" s="8">
        <f t="shared" si="4"/>
        <v>1.9757205920083063</v>
      </c>
      <c r="P37" s="8">
        <f>$D$19-O37</f>
        <v>12.782279407991695</v>
      </c>
      <c r="Q37" s="8">
        <f>(P37/$D$19)</f>
        <v>0.86612545114457884</v>
      </c>
      <c r="R37" s="9">
        <f>$D$17-Q37*$D$17</f>
        <v>12.584207592409584</v>
      </c>
    </row>
    <row r="38" spans="2:18" x14ac:dyDescent="0.25">
      <c r="B38" s="10" t="s">
        <v>51</v>
      </c>
      <c r="C38" s="11">
        <v>0.82</v>
      </c>
      <c r="D38" s="9" t="s">
        <v>12</v>
      </c>
      <c r="H38" s="10">
        <v>56</v>
      </c>
      <c r="I38" s="8">
        <f t="shared" si="2"/>
        <v>2251.8571176610294</v>
      </c>
      <c r="J38" s="8">
        <f t="shared" si="0"/>
        <v>0.36151065185356535</v>
      </c>
      <c r="K38" s="8">
        <f t="shared" si="1"/>
        <v>6.7602491896616712</v>
      </c>
      <c r="L38" s="8">
        <f>IF(J38&lt;$D$24,0,J38-$D$24)</f>
        <v>0</v>
      </c>
      <c r="M38" s="8">
        <f t="shared" si="3"/>
        <v>7.121759841515237</v>
      </c>
      <c r="N38" s="8">
        <f>0.000028416*$F$10*$D$14*(I38^2)</f>
        <v>4.9969793968862772</v>
      </c>
      <c r="O38" s="8">
        <f t="shared" si="4"/>
        <v>2.1247804446289598</v>
      </c>
      <c r="P38" s="8">
        <f>$D$19-O38</f>
        <v>12.633219555371042</v>
      </c>
      <c r="Q38" s="8">
        <f>(P38/$D$19)</f>
        <v>0.85602517653957455</v>
      </c>
      <c r="R38" s="9">
        <f>$D$17-Q38*$D$17</f>
        <v>13.533633405279986</v>
      </c>
    </row>
    <row r="39" spans="2:18" x14ac:dyDescent="0.25">
      <c r="B39" s="10" t="s">
        <v>47</v>
      </c>
      <c r="C39" s="12">
        <f>C36-C38</f>
        <v>0.43000000000000005</v>
      </c>
      <c r="D39" s="9"/>
      <c r="H39" s="10">
        <v>58</v>
      </c>
      <c r="I39" s="8">
        <f t="shared" si="2"/>
        <v>2332.2805861489237</v>
      </c>
      <c r="J39" s="8">
        <f t="shared" si="0"/>
        <v>0.38779395179700071</v>
      </c>
      <c r="K39" s="8">
        <f t="shared" si="1"/>
        <v>7.2517468986039137</v>
      </c>
      <c r="L39" s="8">
        <f>IF(J39&lt;$D$24,0,J39-$D$24)</f>
        <v>0</v>
      </c>
      <c r="M39" s="8">
        <f t="shared" si="3"/>
        <v>7.6395408504009144</v>
      </c>
      <c r="N39" s="8">
        <f>0.000028416*$F$10*$D$14*(I39^2)</f>
        <v>5.3602801948741847</v>
      </c>
      <c r="O39" s="8">
        <f t="shared" si="4"/>
        <v>2.2792606555267296</v>
      </c>
      <c r="P39" s="8">
        <f>$D$19-O39</f>
        <v>12.478739344473272</v>
      </c>
      <c r="Q39" s="8">
        <f>(P39/$D$19)</f>
        <v>0.84555761922166084</v>
      </c>
      <c r="R39" s="9">
        <f>$D$17-Q39*$D$17</f>
        <v>14.51758379316388</v>
      </c>
    </row>
    <row r="40" spans="2:18" x14ac:dyDescent="0.25">
      <c r="B40" s="10" t="s">
        <v>52</v>
      </c>
      <c r="C40" s="8">
        <f>C39*C37</f>
        <v>2.8554687500000009</v>
      </c>
      <c r="D40" s="9" t="s">
        <v>10</v>
      </c>
      <c r="E40" t="s">
        <v>59</v>
      </c>
      <c r="H40" s="10">
        <v>60</v>
      </c>
      <c r="I40" s="8">
        <f t="shared" si="2"/>
        <v>2412.7040546368175</v>
      </c>
      <c r="J40" s="8">
        <f t="shared" si="0"/>
        <v>0.41499947279108274</v>
      </c>
      <c r="K40" s="8">
        <f t="shared" si="1"/>
        <v>7.7604901411932472</v>
      </c>
      <c r="L40" s="8">
        <f>IF(J40&lt;$D$24,0,J40-$D$24)</f>
        <v>0</v>
      </c>
      <c r="M40" s="8">
        <f t="shared" si="3"/>
        <v>8.1754896139843307</v>
      </c>
      <c r="N40" s="8">
        <f>0.000028416*$F$10*$D$14*(I40^2)</f>
        <v>5.7363283892827175</v>
      </c>
      <c r="O40" s="8">
        <f t="shared" si="4"/>
        <v>2.4391612247016132</v>
      </c>
      <c r="P40" s="8">
        <f>$D$19-O40</f>
        <v>12.318838775298389</v>
      </c>
      <c r="Q40" s="8">
        <f>(P40/$D$19)</f>
        <v>0.83472277919083804</v>
      </c>
      <c r="R40" s="9">
        <f>$D$17-Q40*$D$17</f>
        <v>15.536058756061223</v>
      </c>
    </row>
    <row r="41" spans="2:18" x14ac:dyDescent="0.25">
      <c r="B41" s="10" t="s">
        <v>53</v>
      </c>
      <c r="C41" s="8">
        <f>0.17*C37+C40</f>
        <v>3.9843750000000009</v>
      </c>
      <c r="D41" s="9" t="s">
        <v>10</v>
      </c>
      <c r="H41" s="10">
        <v>62</v>
      </c>
      <c r="I41" s="8">
        <f t="shared" si="2"/>
        <v>2493.1275231247114</v>
      </c>
      <c r="J41" s="8">
        <f t="shared" si="0"/>
        <v>0.44312721483581169</v>
      </c>
      <c r="K41" s="8">
        <f t="shared" si="1"/>
        <v>8.2864789174296778</v>
      </c>
      <c r="L41" s="8">
        <f>IF(J41&lt;$D$24,0,J41-$D$24)</f>
        <v>0</v>
      </c>
      <c r="M41" s="8">
        <f t="shared" si="3"/>
        <v>8.7296061322654896</v>
      </c>
      <c r="N41" s="8">
        <f>0.000028416*$F$10*$D$14*(I41^2)</f>
        <v>6.1251239801118791</v>
      </c>
      <c r="O41" s="8">
        <f t="shared" si="4"/>
        <v>2.6044821521536106</v>
      </c>
      <c r="P41" s="8">
        <f>$D$19-O41</f>
        <v>12.153517847846391</v>
      </c>
      <c r="Q41" s="8">
        <f>(P41/$D$19)</f>
        <v>0.82352065644710604</v>
      </c>
      <c r="R41" s="9">
        <f>$D$17-Q41*$D$17</f>
        <v>16.58905829397203</v>
      </c>
    </row>
    <row r="42" spans="2:18" ht="15.75" thickBot="1" x14ac:dyDescent="0.3">
      <c r="B42" s="13" t="s">
        <v>54</v>
      </c>
      <c r="C42" s="16">
        <v>2.5</v>
      </c>
      <c r="D42" s="15" t="s">
        <v>8</v>
      </c>
      <c r="E42" t="s">
        <v>59</v>
      </c>
      <c r="H42" s="10">
        <v>64</v>
      </c>
      <c r="I42" s="8">
        <f t="shared" si="2"/>
        <v>2573.5509916126052</v>
      </c>
      <c r="J42" s="8">
        <f t="shared" si="0"/>
        <v>0.47217717793118746</v>
      </c>
      <c r="K42" s="8">
        <f t="shared" si="1"/>
        <v>8.8297132273132046</v>
      </c>
      <c r="L42" s="8">
        <f>IF(J42&lt;$D$24,0,J42-$D$24)</f>
        <v>0</v>
      </c>
      <c r="M42" s="8">
        <f>J42+K42-L42</f>
        <v>9.3018904052443929</v>
      </c>
      <c r="N42" s="8">
        <f>0.000028416*$F$10*$D$14*(I42^2)</f>
        <v>6.5266669673616695</v>
      </c>
      <c r="O42" s="8">
        <f t="shared" si="4"/>
        <v>2.7752234378827234</v>
      </c>
      <c r="P42" s="8">
        <f>$D$19-O42</f>
        <v>11.982776562117277</v>
      </c>
      <c r="Q42" s="8">
        <f>(P42/$D$19)</f>
        <v>0.8119512509904645</v>
      </c>
      <c r="R42" s="9">
        <f>$D$17-Q42*$D$17</f>
        <v>17.67658240689633</v>
      </c>
    </row>
    <row r="43" spans="2:18" x14ac:dyDescent="0.25">
      <c r="H43" s="10">
        <v>66</v>
      </c>
      <c r="I43" s="8">
        <f t="shared" si="2"/>
        <v>2653.9744601004991</v>
      </c>
      <c r="J43" s="8">
        <f t="shared" si="0"/>
        <v>0.50214936207721006</v>
      </c>
      <c r="K43" s="8">
        <f t="shared" si="1"/>
        <v>9.3901930708438286</v>
      </c>
      <c r="L43" s="8">
        <f>IF(J43&lt;$D$24,0,J43-$D$24)</f>
        <v>0</v>
      </c>
      <c r="M43" s="8">
        <f t="shared" si="3"/>
        <v>9.8923424329210388</v>
      </c>
      <c r="N43" s="8">
        <f>0.000028416*$F$10*$D$14*(I43^2)</f>
        <v>6.940957351032087</v>
      </c>
      <c r="O43" s="8">
        <f t="shared" si="4"/>
        <v>2.9513850818889518</v>
      </c>
      <c r="P43" s="8">
        <f>$D$19-O43</f>
        <v>11.806614918111048</v>
      </c>
      <c r="Q43" s="8">
        <f>(P43/$D$19)</f>
        <v>0.80001456282091388</v>
      </c>
      <c r="R43" s="9">
        <f>$D$17-Q43*$D$17</f>
        <v>18.798631094834093</v>
      </c>
    </row>
    <row r="44" spans="2:18" ht="15.75" thickBot="1" x14ac:dyDescent="0.3">
      <c r="H44" s="10">
        <v>68</v>
      </c>
      <c r="I44" s="8">
        <f t="shared" si="2"/>
        <v>2734.3979285883929</v>
      </c>
      <c r="J44" s="8">
        <f t="shared" si="0"/>
        <v>0.53304376727387959</v>
      </c>
      <c r="K44" s="8">
        <f t="shared" si="1"/>
        <v>9.9679184480215479</v>
      </c>
      <c r="L44" s="8">
        <f>IF(J44&lt;$D$24,0,J44-$D$24)</f>
        <v>0</v>
      </c>
      <c r="M44" s="8">
        <f t="shared" si="3"/>
        <v>10.500962215295427</v>
      </c>
      <c r="N44" s="8">
        <f>0.000028416*$F$10*$D$14*(I44^2)</f>
        <v>7.3679951311231333</v>
      </c>
      <c r="O44" s="8">
        <f t="shared" si="4"/>
        <v>3.1329670841722939</v>
      </c>
      <c r="P44" s="8">
        <f>$D$19-O44</f>
        <v>11.625032915827706</v>
      </c>
      <c r="Q44" s="8">
        <f>(P44/$D$19)</f>
        <v>0.78771059193845405</v>
      </c>
      <c r="R44" s="9">
        <f>$D$17-Q44*$D$17</f>
        <v>19.95520435778532</v>
      </c>
    </row>
    <row r="45" spans="2:18" x14ac:dyDescent="0.25">
      <c r="B45" s="4"/>
      <c r="C45" s="5" t="s">
        <v>37</v>
      </c>
      <c r="D45" s="6"/>
      <c r="H45" s="10">
        <v>70</v>
      </c>
      <c r="I45" s="8">
        <f t="shared" si="2"/>
        <v>2814.8213970762868</v>
      </c>
      <c r="J45" s="8">
        <f t="shared" si="0"/>
        <v>0.56486039352119588</v>
      </c>
      <c r="K45" s="8">
        <f t="shared" si="1"/>
        <v>10.562889358846363</v>
      </c>
      <c r="L45" s="8">
        <f>IF(J45&lt;$D$24,0,J45-$D$24)</f>
        <v>0</v>
      </c>
      <c r="M45" s="8">
        <f t="shared" si="3"/>
        <v>11.127749752367558</v>
      </c>
      <c r="N45" s="8">
        <f>0.000028416*$F$10*$D$14*(I45^2)</f>
        <v>7.8077803076348085</v>
      </c>
      <c r="O45" s="8">
        <f t="shared" si="4"/>
        <v>3.3199694447327497</v>
      </c>
      <c r="P45" s="8">
        <f>$D$19-O45</f>
        <v>11.43803055526725</v>
      </c>
      <c r="Q45" s="8">
        <f>(P45/$D$19)</f>
        <v>0.77503933834308503</v>
      </c>
      <c r="R45" s="9">
        <f>$D$17-Q45*$D$17</f>
        <v>21.14630219575001</v>
      </c>
    </row>
    <row r="46" spans="2:18" x14ac:dyDescent="0.25">
      <c r="B46" s="7" t="s">
        <v>55</v>
      </c>
      <c r="C46" s="8">
        <v>43</v>
      </c>
      <c r="D46" s="9" t="s">
        <v>28</v>
      </c>
      <c r="H46" s="10">
        <v>72</v>
      </c>
      <c r="I46" s="8">
        <f t="shared" si="2"/>
        <v>2895.2448655641811</v>
      </c>
      <c r="J46" s="8">
        <f t="shared" si="0"/>
        <v>0.59759924081915916</v>
      </c>
      <c r="K46" s="8">
        <f t="shared" si="1"/>
        <v>11.175105803318276</v>
      </c>
      <c r="L46" s="8">
        <f>IF(J46&lt;$D$24,0,J46-$D$24)</f>
        <v>0</v>
      </c>
      <c r="M46" s="8">
        <f t="shared" si="3"/>
        <v>11.772705044137435</v>
      </c>
      <c r="N46" s="8">
        <f>0.000028416*$F$10*$D$14*(I46^2)</f>
        <v>8.2603128805671133</v>
      </c>
      <c r="O46" s="8">
        <f t="shared" si="4"/>
        <v>3.5123921635703219</v>
      </c>
      <c r="P46" s="8">
        <f>$D$19-O46</f>
        <v>11.245607836429679</v>
      </c>
      <c r="Q46" s="8">
        <f>(P46/$D$19)</f>
        <v>0.7620008020348068</v>
      </c>
      <c r="R46" s="9">
        <f>$D$17-Q46*$D$17</f>
        <v>22.371924608728165</v>
      </c>
    </row>
    <row r="47" spans="2:18" x14ac:dyDescent="0.25">
      <c r="B47" s="10"/>
      <c r="C47" s="8">
        <v>22</v>
      </c>
      <c r="D47" s="9" t="s">
        <v>29</v>
      </c>
      <c r="H47" s="10">
        <v>74</v>
      </c>
      <c r="I47" s="8">
        <f t="shared" si="2"/>
        <v>2975.6683340520749</v>
      </c>
      <c r="J47" s="8">
        <f t="shared" si="0"/>
        <v>0.63126030916776932</v>
      </c>
      <c r="K47" s="8">
        <f t="shared" si="1"/>
        <v>11.804567781437285</v>
      </c>
      <c r="L47" s="8">
        <f>IF(J47&lt;$D$24,0,J47-$D$24)</f>
        <v>0</v>
      </c>
      <c r="M47" s="8">
        <f t="shared" si="3"/>
        <v>12.435828090605055</v>
      </c>
      <c r="N47" s="8">
        <f>0.000028416*$F$10*$D$14*(I47^2)</f>
        <v>8.7255928499200461</v>
      </c>
      <c r="O47" s="8">
        <f t="shared" si="4"/>
        <v>3.7102352406850088</v>
      </c>
      <c r="P47" s="8">
        <f>$D$19-O47</f>
        <v>11.047764759314992</v>
      </c>
      <c r="Q47" s="8">
        <f>(P47/$D$19)</f>
        <v>0.74859498301361915</v>
      </c>
      <c r="R47" s="9">
        <f>$D$17-Q47*$D$17</f>
        <v>23.632071596719797</v>
      </c>
    </row>
    <row r="48" spans="2:18" x14ac:dyDescent="0.25">
      <c r="B48" s="10" t="s">
        <v>48</v>
      </c>
      <c r="C48" s="11">
        <v>1.07</v>
      </c>
      <c r="D48" s="9" t="s">
        <v>27</v>
      </c>
      <c r="H48" s="10">
        <v>76</v>
      </c>
      <c r="I48" s="8">
        <f t="shared" si="2"/>
        <v>3056.0918025399687</v>
      </c>
      <c r="J48" s="8">
        <f t="shared" si="0"/>
        <v>0.66584359856702602</v>
      </c>
      <c r="K48" s="8">
        <f t="shared" si="1"/>
        <v>12.451275293203388</v>
      </c>
      <c r="L48" s="8">
        <f>IF(J48&lt;$D$24,0,J48-$D$24)</f>
        <v>0</v>
      </c>
      <c r="M48" s="8">
        <f t="shared" si="3"/>
        <v>13.117118891770414</v>
      </c>
      <c r="N48" s="8">
        <f>0.000028416*$F$10*$D$14*(I48^2)</f>
        <v>9.2036202156936042</v>
      </c>
      <c r="O48" s="8">
        <f t="shared" si="4"/>
        <v>3.9134986760768093</v>
      </c>
      <c r="P48" s="8">
        <f>$D$19-O48</f>
        <v>10.844501323923192</v>
      </c>
      <c r="Q48" s="8">
        <f>(P48/$D$19)</f>
        <v>0.7348218812795223</v>
      </c>
      <c r="R48" s="9">
        <f>$D$17-Q48*$D$17</f>
        <v>24.926743159724907</v>
      </c>
    </row>
    <row r="49" spans="2:18" x14ac:dyDescent="0.25">
      <c r="B49" s="10" t="s">
        <v>49</v>
      </c>
      <c r="C49" s="11">
        <v>0.36</v>
      </c>
      <c r="D49" s="9" t="s">
        <v>12</v>
      </c>
      <c r="H49" s="10">
        <v>78</v>
      </c>
      <c r="I49" s="8">
        <f t="shared" si="2"/>
        <v>3136.5152710278626</v>
      </c>
      <c r="J49" s="8">
        <f t="shared" si="0"/>
        <v>0.70134910901692971</v>
      </c>
      <c r="K49" s="8">
        <f t="shared" si="1"/>
        <v>13.115228338616586</v>
      </c>
      <c r="L49" s="8">
        <f>IF(J49&lt;$D$24,0,J49-$D$24)</f>
        <v>0</v>
      </c>
      <c r="M49" s="8">
        <f t="shared" si="3"/>
        <v>13.816577447633515</v>
      </c>
      <c r="N49" s="8">
        <f>0.000028416*$F$10*$D$14*(I49^2)</f>
        <v>9.6943949778877911</v>
      </c>
      <c r="O49" s="8">
        <f t="shared" si="4"/>
        <v>4.1221824697457237</v>
      </c>
      <c r="P49" s="8">
        <f>$D$19-O49</f>
        <v>10.635817530254277</v>
      </c>
      <c r="Q49" s="8">
        <f>(P49/$D$19)</f>
        <v>0.72068149683251637</v>
      </c>
      <c r="R49" s="9">
        <f>$D$17-Q49*$D$17</f>
        <v>26.255939297743467</v>
      </c>
    </row>
    <row r="50" spans="2:18" x14ac:dyDescent="0.25">
      <c r="B50" s="10" t="s">
        <v>46</v>
      </c>
      <c r="C50" s="11">
        <v>7.25</v>
      </c>
      <c r="D50" s="9" t="s">
        <v>10</v>
      </c>
      <c r="H50" s="10">
        <v>80</v>
      </c>
      <c r="I50" s="8">
        <f t="shared" si="2"/>
        <v>3216.9387395157564</v>
      </c>
      <c r="J50" s="8">
        <f t="shared" si="0"/>
        <v>0.73777684051748027</v>
      </c>
      <c r="K50" s="8">
        <f t="shared" si="1"/>
        <v>13.796426917676882</v>
      </c>
      <c r="L50" s="8">
        <f>IF(J50&lt;$D$24,0,J50-$D$24)</f>
        <v>0</v>
      </c>
      <c r="M50" s="8">
        <f t="shared" si="3"/>
        <v>14.534203758194362</v>
      </c>
      <c r="N50" s="8">
        <f>0.000028416*$F$10*$D$14*(I50^2)</f>
        <v>10.197917136502607</v>
      </c>
      <c r="O50" s="8">
        <f t="shared" si="4"/>
        <v>4.3362866216917553</v>
      </c>
      <c r="P50" s="8">
        <f>$D$19-O50</f>
        <v>10.421713378308246</v>
      </c>
      <c r="Q50" s="8">
        <f>(P50/$D$19)</f>
        <v>0.70617382967260101</v>
      </c>
      <c r="R50" s="9">
        <f>$D$17-Q50*$D$17</f>
        <v>27.619660010775505</v>
      </c>
    </row>
    <row r="51" spans="2:18" x14ac:dyDescent="0.25">
      <c r="B51" s="10" t="s">
        <v>50</v>
      </c>
      <c r="C51" s="11">
        <v>1.2</v>
      </c>
      <c r="D51" s="9" t="s">
        <v>12</v>
      </c>
      <c r="H51" s="10">
        <v>82</v>
      </c>
      <c r="I51" s="8">
        <f t="shared" si="2"/>
        <v>3297.3622080036503</v>
      </c>
      <c r="J51" s="8">
        <f t="shared" si="0"/>
        <v>0.77512679306867771</v>
      </c>
      <c r="K51" s="8">
        <f t="shared" si="1"/>
        <v>14.494871030384274</v>
      </c>
      <c r="L51" s="8">
        <f>IF(J51&lt;$D$24,0,J51-$D$24)</f>
        <v>0</v>
      </c>
      <c r="M51" s="8">
        <f t="shared" si="3"/>
        <v>15.269997823452952</v>
      </c>
      <c r="N51" s="8">
        <f>0.000028416*$F$10*$D$14*(I51^2)</f>
        <v>10.714186691538051</v>
      </c>
      <c r="O51" s="8">
        <f t="shared" si="4"/>
        <v>4.5558111319149006</v>
      </c>
      <c r="P51" s="8">
        <f>$D$19-O51</f>
        <v>10.2021888680851</v>
      </c>
      <c r="Q51" s="8">
        <f>(P51/$D$19)</f>
        <v>0.69129887979977633</v>
      </c>
      <c r="R51" s="9">
        <f>$D$17-Q51*$D$17</f>
        <v>29.01790529882102</v>
      </c>
    </row>
    <row r="52" spans="2:18" x14ac:dyDescent="0.25">
      <c r="B52" s="10"/>
      <c r="C52" s="8">
        <f>C50/(C48-C49)</f>
        <v>10.211267605633802</v>
      </c>
      <c r="D52" s="9" t="s">
        <v>31</v>
      </c>
      <c r="E52" t="s">
        <v>59</v>
      </c>
      <c r="H52" s="10">
        <v>84</v>
      </c>
      <c r="I52" s="8">
        <f t="shared" si="2"/>
        <v>3377.7856764915446</v>
      </c>
      <c r="J52" s="8">
        <f t="shared" si="0"/>
        <v>0.81339896667052225</v>
      </c>
      <c r="K52" s="8">
        <f t="shared" si="1"/>
        <v>15.210560676738766</v>
      </c>
      <c r="L52" s="8">
        <f>IF(J52&lt;$D$24,0,J52-$D$24)</f>
        <v>0</v>
      </c>
      <c r="M52" s="8">
        <f t="shared" si="3"/>
        <v>16.023959643409288</v>
      </c>
      <c r="N52" s="8">
        <f>0.000028416*$F$10*$D$14*(I52^2)</f>
        <v>11.243203642994127</v>
      </c>
      <c r="O52" s="8">
        <f t="shared" si="4"/>
        <v>4.7807560004151615</v>
      </c>
      <c r="P52" s="8">
        <f>$D$19-O52</f>
        <v>9.9772439995848394</v>
      </c>
      <c r="Q52" s="8">
        <f>(P52/$D$19)</f>
        <v>0.67605664721404246</v>
      </c>
      <c r="R52" s="9">
        <f>$D$17-Q52*$D$17</f>
        <v>30.450675161880007</v>
      </c>
    </row>
    <row r="53" spans="2:18" x14ac:dyDescent="0.25">
      <c r="B53" s="10" t="s">
        <v>51</v>
      </c>
      <c r="C53" s="11">
        <v>0.8</v>
      </c>
      <c r="D53" s="9" t="s">
        <v>12</v>
      </c>
      <c r="H53" s="10">
        <v>86</v>
      </c>
      <c r="I53" s="8">
        <f t="shared" si="2"/>
        <v>3458.2091449794384</v>
      </c>
      <c r="J53" s="8">
        <f t="shared" si="0"/>
        <v>0.85259336132301333</v>
      </c>
      <c r="K53" s="8">
        <f t="shared" si="1"/>
        <v>15.943495856740348</v>
      </c>
      <c r="L53" s="8">
        <f>IF(J53&lt;$D$24,0,J53-$D$24)</f>
        <v>0</v>
      </c>
      <c r="M53" s="8">
        <f t="shared" si="3"/>
        <v>16.796089218063361</v>
      </c>
      <c r="N53" s="8">
        <f>0.000028416*$F$10*$D$14*(I53^2)</f>
        <v>11.784967990870827</v>
      </c>
      <c r="O53" s="8">
        <f t="shared" si="4"/>
        <v>5.0111212271925343</v>
      </c>
      <c r="P53" s="8">
        <f>$D$19-O53</f>
        <v>9.7468787728074666</v>
      </c>
      <c r="Q53" s="8">
        <f>(P53/$D$19)</f>
        <v>0.6604471319153995</v>
      </c>
      <c r="R53" s="9">
        <f>$D$17-Q53*$D$17</f>
        <v>31.91796959995245</v>
      </c>
    </row>
    <row r="54" spans="2:18" x14ac:dyDescent="0.25">
      <c r="B54" s="10" t="s">
        <v>47</v>
      </c>
      <c r="C54" s="12">
        <f>C51-C53</f>
        <v>0.39999999999999991</v>
      </c>
      <c r="D54" s="9"/>
      <c r="H54" s="10">
        <v>88</v>
      </c>
      <c r="I54" s="8">
        <f t="shared" si="2"/>
        <v>3538.6326134673322</v>
      </c>
      <c r="J54" s="8">
        <f t="shared" si="0"/>
        <v>0.8927099770261514</v>
      </c>
      <c r="K54" s="8">
        <f t="shared" si="1"/>
        <v>16.69367657038903</v>
      </c>
      <c r="L54" s="8">
        <f>IF(J54&lt;$D$24,0,J54-$D$24)</f>
        <v>0</v>
      </c>
      <c r="M54" s="8">
        <f t="shared" si="3"/>
        <v>17.586386547415181</v>
      </c>
      <c r="N54" s="8">
        <f>0.000028416*$F$10*$D$14*(I54^2)</f>
        <v>12.339479735168156</v>
      </c>
      <c r="O54" s="8">
        <f t="shared" si="4"/>
        <v>5.2469068122470244</v>
      </c>
      <c r="P54" s="8">
        <f>$D$19-O54</f>
        <v>9.5110931877529765</v>
      </c>
      <c r="Q54" s="8">
        <f>(P54/$D$19)</f>
        <v>0.64447033390384711</v>
      </c>
      <c r="R54" s="9">
        <f>$D$17-Q54*$D$17</f>
        <v>33.419788613038371</v>
      </c>
    </row>
    <row r="55" spans="2:18" x14ac:dyDescent="0.25">
      <c r="B55" s="10" t="s">
        <v>52</v>
      </c>
      <c r="C55" s="8">
        <f>C54*C52</f>
        <v>4.0845070422535201</v>
      </c>
      <c r="D55" s="9" t="s">
        <v>10</v>
      </c>
      <c r="E55" t="s">
        <v>59</v>
      </c>
      <c r="H55" s="10">
        <v>90</v>
      </c>
      <c r="I55" s="8">
        <f t="shared" si="2"/>
        <v>3619.0560819552261</v>
      </c>
      <c r="J55" s="8">
        <f t="shared" si="0"/>
        <v>0.93374881377993602</v>
      </c>
      <c r="K55" s="8">
        <f t="shared" si="1"/>
        <v>17.461102817684804</v>
      </c>
      <c r="L55" s="8">
        <f>IF(J55&lt;$D$24,0,J55-$D$24)</f>
        <v>0</v>
      </c>
      <c r="M55" s="8">
        <f t="shared" si="3"/>
        <v>18.394851631464739</v>
      </c>
      <c r="N55" s="8">
        <f>0.000028416*$F$10*$D$14*(I55^2)</f>
        <v>12.906738875886113</v>
      </c>
      <c r="O55" s="8">
        <f t="shared" si="4"/>
        <v>5.4881127555786264</v>
      </c>
      <c r="P55" s="8">
        <f>$D$19-O55</f>
        <v>9.2698872444213745</v>
      </c>
      <c r="Q55" s="8">
        <f>(P55/$D$19)</f>
        <v>0.62812625317938564</v>
      </c>
      <c r="R55" s="9">
        <f>$D$17-Q55*$D$17</f>
        <v>34.956132201137748</v>
      </c>
    </row>
    <row r="56" spans="2:18" x14ac:dyDescent="0.25">
      <c r="B56" s="10" t="s">
        <v>53</v>
      </c>
      <c r="C56" s="8">
        <f>0.17*C52+C55</f>
        <v>5.8204225352112662</v>
      </c>
      <c r="D56" s="9" t="s">
        <v>10</v>
      </c>
      <c r="H56" s="10">
        <v>92</v>
      </c>
      <c r="I56" s="8">
        <f t="shared" si="2"/>
        <v>3699.4795504431199</v>
      </c>
      <c r="J56" s="8">
        <f t="shared" si="0"/>
        <v>0.97570987158436773</v>
      </c>
      <c r="K56" s="8">
        <f t="shared" si="1"/>
        <v>18.245774598627676</v>
      </c>
      <c r="L56" s="8">
        <f>IF(J56&lt;$D$24,0,J56-$D$24)</f>
        <v>0</v>
      </c>
      <c r="M56" s="8">
        <f t="shared" si="3"/>
        <v>19.221484470212044</v>
      </c>
      <c r="N56" s="8">
        <f>0.000028416*$F$10*$D$14*(I56^2)</f>
        <v>13.486745413024698</v>
      </c>
      <c r="O56" s="8">
        <f t="shared" si="4"/>
        <v>5.7347390571873458</v>
      </c>
      <c r="P56" s="8">
        <f>$D$19-O56</f>
        <v>9.0232609428126551</v>
      </c>
      <c r="Q56" s="8">
        <f>(P56/$D$19)</f>
        <v>0.61141488974201486</v>
      </c>
      <c r="R56" s="9">
        <f>$D$17-Q56*$D$17</f>
        <v>36.527000364250604</v>
      </c>
    </row>
    <row r="57" spans="2:18" ht="15.75" thickBot="1" x14ac:dyDescent="0.3">
      <c r="B57" s="13" t="s">
        <v>54</v>
      </c>
      <c r="C57" s="16">
        <v>3.7</v>
      </c>
      <c r="D57" s="15" t="s">
        <v>8</v>
      </c>
      <c r="E57" t="s">
        <v>59</v>
      </c>
      <c r="H57" s="10">
        <v>94</v>
      </c>
      <c r="I57" s="8">
        <f t="shared" si="2"/>
        <v>3779.9030189310138</v>
      </c>
      <c r="J57" s="8">
        <f t="shared" si="0"/>
        <v>1.0185931504394463</v>
      </c>
      <c r="K57" s="8">
        <f t="shared" si="1"/>
        <v>19.047691913217644</v>
      </c>
      <c r="L57" s="8">
        <f>IF(J57&lt;$D$24,0,J57-$D$24)</f>
        <v>0</v>
      </c>
      <c r="M57" s="8">
        <f t="shared" si="3"/>
        <v>20.066285063657091</v>
      </c>
      <c r="N57" s="8">
        <f>0.000028416*$F$10*$D$14*(I57^2)</f>
        <v>14.079499346583912</v>
      </c>
      <c r="O57" s="8">
        <f t="shared" si="4"/>
        <v>5.9867857170731789</v>
      </c>
      <c r="P57" s="8">
        <f>$D$19-O57</f>
        <v>8.771214282926822</v>
      </c>
      <c r="Q57" s="8">
        <f>(P57/$D$19)</f>
        <v>0.59433624359173476</v>
      </c>
      <c r="R57" s="9">
        <f>$D$17-Q57*$D$17</f>
        <v>38.13239310237693</v>
      </c>
    </row>
    <row r="58" spans="2:18" x14ac:dyDescent="0.25">
      <c r="H58" s="10">
        <v>96</v>
      </c>
      <c r="I58" s="8">
        <f t="shared" si="2"/>
        <v>3860.3264874189081</v>
      </c>
      <c r="J58" s="8">
        <f t="shared" si="0"/>
        <v>1.0623986503451719</v>
      </c>
      <c r="K58" s="8">
        <f t="shared" si="1"/>
        <v>19.866854761454714</v>
      </c>
      <c r="L58" s="8">
        <f>IF(J58&lt;$D$24,0,J58-$D$24)</f>
        <v>0</v>
      </c>
      <c r="M58" s="8">
        <f t="shared" si="3"/>
        <v>20.929253411799888</v>
      </c>
      <c r="N58" s="8">
        <f>0.000028416*$F$10*$D$14*(I58^2)</f>
        <v>14.685000676563757</v>
      </c>
      <c r="O58" s="8">
        <f t="shared" si="4"/>
        <v>6.244252735236131</v>
      </c>
      <c r="P58" s="8">
        <f>$D$19-O58</f>
        <v>8.5137472647638699</v>
      </c>
      <c r="Q58" s="8">
        <f>(P58/$D$19)</f>
        <v>0.57689031472854513</v>
      </c>
      <c r="R58" s="9">
        <f>$D$17-Q58*$D$17</f>
        <v>39.772310415516756</v>
      </c>
    </row>
    <row r="59" spans="2:18" x14ac:dyDescent="0.25">
      <c r="H59" s="10">
        <v>98</v>
      </c>
      <c r="I59" s="8">
        <f t="shared" si="2"/>
        <v>3940.7499559068019</v>
      </c>
      <c r="J59" s="8">
        <f t="shared" si="0"/>
        <v>1.107126371301544</v>
      </c>
      <c r="K59" s="8">
        <f t="shared" si="1"/>
        <v>20.703263143338873</v>
      </c>
      <c r="L59" s="8">
        <f>IF(J59&lt;$D$24,0,J59-$D$24)</f>
        <v>0</v>
      </c>
      <c r="M59" s="8">
        <f t="shared" si="3"/>
        <v>21.810389514640416</v>
      </c>
      <c r="N59" s="8">
        <f>0.000028416*$F$10*$D$14*(I59^2)</f>
        <v>15.303249402964227</v>
      </c>
      <c r="O59" s="8">
        <f t="shared" si="4"/>
        <v>6.5071401116761898</v>
      </c>
      <c r="P59" s="8">
        <f>$D$19-O59</f>
        <v>8.2508598883238111</v>
      </c>
      <c r="Q59" s="8">
        <f>(P59/$D$19)</f>
        <v>0.55907710315244685</v>
      </c>
      <c r="R59" s="9">
        <f>$D$17-Q59*$D$17</f>
        <v>41.446752303669996</v>
      </c>
    </row>
    <row r="60" spans="2:18" x14ac:dyDescent="0.25">
      <c r="H60" s="10">
        <v>100</v>
      </c>
      <c r="I60" s="8">
        <f t="shared" si="2"/>
        <v>4021.1734243946958</v>
      </c>
      <c r="J60" s="8">
        <f t="shared" si="0"/>
        <v>1.1527763133085631</v>
      </c>
      <c r="K60" s="8">
        <f t="shared" si="1"/>
        <v>21.55691705887013</v>
      </c>
      <c r="L60" s="8">
        <f>IF(J60&lt;$D$24,0,J60-$D$24)</f>
        <v>0</v>
      </c>
      <c r="M60" s="8">
        <f t="shared" si="3"/>
        <v>22.709693372178695</v>
      </c>
      <c r="N60" s="8">
        <f>0.000028416*$F$10*$D$14*(I60^2)</f>
        <v>15.934245525785325</v>
      </c>
      <c r="O60" s="8">
        <f t="shared" si="4"/>
        <v>6.7754478463933694</v>
      </c>
      <c r="P60" s="8">
        <f>$D$19-O60</f>
        <v>7.9825521536066315</v>
      </c>
      <c r="Q60" s="8">
        <f>(P60/$D$19)</f>
        <v>0.54089660886343893</v>
      </c>
      <c r="R60" s="9">
        <f>$D$17-Q60*$D$17</f>
        <v>43.155718766836742</v>
      </c>
    </row>
    <row r="61" spans="2:18" x14ac:dyDescent="0.25">
      <c r="H61" s="10">
        <v>102</v>
      </c>
      <c r="I61" s="8">
        <f t="shared" si="2"/>
        <v>4101.5968928825896</v>
      </c>
      <c r="J61" s="8">
        <f t="shared" si="0"/>
        <v>1.199348476366229</v>
      </c>
      <c r="K61" s="8">
        <f t="shared" si="1"/>
        <v>22.42781650804848</v>
      </c>
      <c r="L61" s="8">
        <f>IF(J61&lt;$D$24,0,J61-$D$24)</f>
        <v>0</v>
      </c>
      <c r="M61" s="8">
        <f t="shared" si="3"/>
        <v>23.627164984414708</v>
      </c>
      <c r="N61" s="8">
        <f>0.000028416*$F$10*$D$14*(I61^2)</f>
        <v>16.577989045027049</v>
      </c>
      <c r="O61" s="8">
        <f t="shared" si="4"/>
        <v>7.0491759393876592</v>
      </c>
      <c r="P61" s="8">
        <f>$D$19-O61</f>
        <v>7.7088240606123417</v>
      </c>
      <c r="Q61" s="8">
        <f>(P61/$D$19)</f>
        <v>0.52234883186152192</v>
      </c>
      <c r="R61" s="9">
        <f>$D$17-Q61*$D$17</f>
        <v>44.899209805016937</v>
      </c>
    </row>
    <row r="62" spans="2:18" ht="15.75" thickBot="1" x14ac:dyDescent="0.3">
      <c r="H62" s="10">
        <v>104</v>
      </c>
      <c r="I62" s="14">
        <f t="shared" si="2"/>
        <v>4182.0203613704834</v>
      </c>
      <c r="J62" s="14">
        <f t="shared" si="0"/>
        <v>1.2468428604745418</v>
      </c>
      <c r="K62" s="14">
        <f t="shared" si="1"/>
        <v>23.315961490873931</v>
      </c>
      <c r="L62" s="14">
        <f>IF(J62&lt;$D$24,0,J62-$D$24)</f>
        <v>0</v>
      </c>
      <c r="M62" s="14">
        <f t="shared" si="3"/>
        <v>24.562804351348472</v>
      </c>
      <c r="N62" s="14">
        <f>0.000028416*$F$10*$D$14*(I62^2)</f>
        <v>17.234479960689406</v>
      </c>
      <c r="O62" s="14">
        <f t="shared" si="4"/>
        <v>7.3283243906590663</v>
      </c>
      <c r="P62" s="14">
        <f>$D$19-O62</f>
        <v>7.4296756093409346</v>
      </c>
      <c r="Q62" s="14">
        <f>(P62/$D$19)</f>
        <v>0.5034337721466956</v>
      </c>
      <c r="R62" s="15">
        <f>$D$17-Q62*$D$17</f>
        <v>46.677225418210611</v>
      </c>
    </row>
    <row r="81" customFormat="1" x14ac:dyDescent="0.25"/>
    <row r="82" customFormat="1" x14ac:dyDescent="0.25"/>
    <row r="84" customFormat="1" x14ac:dyDescent="0.25"/>
    <row r="85" customFormat="1" x14ac:dyDescent="0.25"/>
    <row r="86" customFormat="1" x14ac:dyDescent="0.25"/>
    <row r="87" customFormat="1" x14ac:dyDescent="0.25"/>
    <row r="88" customFormat="1" x14ac:dyDescent="0.25"/>
    <row r="89" customFormat="1" x14ac:dyDescent="0.25"/>
  </sheetData>
  <mergeCells count="1">
    <mergeCell ref="H9:R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935EB-3639-4BA4-BFFF-4D96C928629A}">
  <dimension ref="B2:R100"/>
  <sheetViews>
    <sheetView workbookViewId="0">
      <selection activeCell="E13" sqref="E13"/>
    </sheetView>
  </sheetViews>
  <sheetFormatPr defaultRowHeight="15" x14ac:dyDescent="0.25"/>
  <cols>
    <col min="2" max="2" width="19.42578125" customWidth="1"/>
    <col min="3" max="3" width="13.140625" customWidth="1"/>
    <col min="5" max="5" width="13.85546875" customWidth="1"/>
    <col min="6" max="6" width="10.42578125" customWidth="1"/>
    <col min="10" max="11" width="12.7109375" customWidth="1"/>
    <col min="14" max="14" width="13.42578125" customWidth="1"/>
  </cols>
  <sheetData>
    <row r="2" spans="2:18" x14ac:dyDescent="0.25">
      <c r="D2" t="s">
        <v>44</v>
      </c>
      <c r="E2" t="s">
        <v>58</v>
      </c>
      <c r="F2" t="s">
        <v>2</v>
      </c>
      <c r="G2" t="s">
        <v>3</v>
      </c>
    </row>
    <row r="3" spans="2:18" x14ac:dyDescent="0.25">
      <c r="B3" t="s">
        <v>0</v>
      </c>
      <c r="C3" t="s">
        <v>1</v>
      </c>
      <c r="D3" s="2">
        <v>27</v>
      </c>
      <c r="E3">
        <f>D3*PI()</f>
        <v>84.823001646924411</v>
      </c>
      <c r="F3">
        <f>(5280/(E3/12))/60</f>
        <v>12.449453326299368</v>
      </c>
      <c r="G3" s="2">
        <v>3.23</v>
      </c>
      <c r="H3">
        <f>G3*F3</f>
        <v>40.211734243946957</v>
      </c>
    </row>
    <row r="6" spans="2:18" x14ac:dyDescent="0.25">
      <c r="B6" t="s">
        <v>4</v>
      </c>
      <c r="C6" t="s">
        <v>5</v>
      </c>
      <c r="D6" s="2">
        <v>1</v>
      </c>
      <c r="E6" t="s">
        <v>8</v>
      </c>
      <c r="F6">
        <f>D6/$D$12</f>
        <v>2.2046224760379584E-3</v>
      </c>
      <c r="G6" t="s">
        <v>10</v>
      </c>
    </row>
    <row r="7" spans="2:18" x14ac:dyDescent="0.25">
      <c r="C7" t="s">
        <v>40</v>
      </c>
      <c r="D7">
        <f>D8+D9</f>
        <v>13.1</v>
      </c>
      <c r="E7" t="s">
        <v>8</v>
      </c>
    </row>
    <row r="8" spans="2:18" x14ac:dyDescent="0.25">
      <c r="C8" t="s">
        <v>6</v>
      </c>
      <c r="D8" s="2">
        <v>12.1</v>
      </c>
      <c r="E8" t="s">
        <v>8</v>
      </c>
      <c r="F8">
        <f>D7/$D$12</f>
        <v>2.8880554436097255E-2</v>
      </c>
      <c r="G8" t="s">
        <v>10</v>
      </c>
    </row>
    <row r="9" spans="2:18" ht="15.75" thickBot="1" x14ac:dyDescent="0.3">
      <c r="C9" t="s">
        <v>22</v>
      </c>
      <c r="D9" s="2">
        <v>1</v>
      </c>
      <c r="E9" t="s">
        <v>8</v>
      </c>
      <c r="H9" s="18" t="s">
        <v>57</v>
      </c>
      <c r="I9" s="18"/>
      <c r="J9" s="18"/>
      <c r="K9" s="18"/>
      <c r="L9" s="18"/>
      <c r="M9" s="18"/>
      <c r="N9" s="18"/>
      <c r="O9" s="18"/>
      <c r="P9" s="18"/>
      <c r="Q9" s="18"/>
      <c r="R9" s="18"/>
    </row>
    <row r="10" spans="2:18" x14ac:dyDescent="0.25">
      <c r="C10" t="s">
        <v>7</v>
      </c>
      <c r="D10">
        <v>12.1</v>
      </c>
      <c r="E10" t="s">
        <v>8</v>
      </c>
      <c r="F10">
        <f>D10/$D$12</f>
        <v>2.6675931960059296E-2</v>
      </c>
      <c r="G10" t="s">
        <v>10</v>
      </c>
      <c r="H10" s="17" t="s">
        <v>13</v>
      </c>
      <c r="I10" s="5" t="s">
        <v>42</v>
      </c>
      <c r="J10" s="5" t="s">
        <v>21</v>
      </c>
      <c r="K10" s="5" t="s">
        <v>23</v>
      </c>
      <c r="L10" s="5" t="s">
        <v>22</v>
      </c>
      <c r="M10" s="5"/>
      <c r="N10" s="5" t="s">
        <v>7</v>
      </c>
      <c r="O10" s="5" t="s">
        <v>25</v>
      </c>
      <c r="P10" s="5" t="s">
        <v>33</v>
      </c>
      <c r="Q10" s="5" t="s">
        <v>34</v>
      </c>
      <c r="R10" s="6" t="s">
        <v>16</v>
      </c>
    </row>
    <row r="11" spans="2:18" x14ac:dyDescent="0.25">
      <c r="E11" t="s">
        <v>8</v>
      </c>
      <c r="F11">
        <f>D11/$D$12</f>
        <v>0</v>
      </c>
      <c r="H11" s="10">
        <v>2</v>
      </c>
      <c r="I11" s="8">
        <f>H11*$H$3</f>
        <v>80.423468487893913</v>
      </c>
      <c r="J11" s="8">
        <f t="shared" ref="J11:J62" si="0">0.000028416*$F$6*$D$13*(I11^2)</f>
        <v>4.6111052532342526E-4</v>
      </c>
      <c r="K11" s="8">
        <f t="shared" ref="K11:K62" si="1">0.000028416*$F$8*$D$13*(I11^2)</f>
        <v>6.0405478817368704E-3</v>
      </c>
      <c r="L11" s="8">
        <f>IF(J11&lt;$D$24,0,J11-$D$24)</f>
        <v>0</v>
      </c>
      <c r="M11" s="8">
        <f>J11+K11-L11</f>
        <v>6.5016584070602956E-3</v>
      </c>
      <c r="N11" s="8">
        <f>0.000028416*$F$10*$D$14*(I11^2)</f>
        <v>6.3736982103141304E-3</v>
      </c>
      <c r="O11" s="8">
        <f>M11-N11</f>
        <v>1.2796019674616525E-4</v>
      </c>
      <c r="P11" s="8">
        <f>$D$19-O11</f>
        <v>14.757872039803255</v>
      </c>
      <c r="Q11" s="8">
        <f>(P11/$D$19)</f>
        <v>0.99999132943510327</v>
      </c>
      <c r="R11" s="9">
        <f>$D$17-Q11*$D$17</f>
        <v>8.1503310029518161E-4</v>
      </c>
    </row>
    <row r="12" spans="2:18" x14ac:dyDescent="0.25">
      <c r="C12" t="s">
        <v>43</v>
      </c>
      <c r="D12">
        <v>453.5924</v>
      </c>
      <c r="E12" t="s">
        <v>9</v>
      </c>
      <c r="H12" s="10">
        <v>4</v>
      </c>
      <c r="I12" s="8">
        <f t="shared" ref="I12:I62" si="2">H12*$H$3</f>
        <v>160.84693697578783</v>
      </c>
      <c r="J12" s="8">
        <f t="shared" si="0"/>
        <v>1.844442101293701E-3</v>
      </c>
      <c r="K12" s="8">
        <f t="shared" si="1"/>
        <v>2.4162191526947482E-2</v>
      </c>
      <c r="L12" s="8">
        <f>IF(J12&lt;$D$24,0,J12-$D$24)</f>
        <v>0</v>
      </c>
      <c r="M12" s="8">
        <f t="shared" ref="M12:M62" si="3">J12+K12-L12</f>
        <v>2.6006633628241183E-2</v>
      </c>
      <c r="N12" s="8">
        <f>0.000028416*$F$10*$D$14*(I12^2)</f>
        <v>2.5494792841256522E-2</v>
      </c>
      <c r="O12" s="8">
        <f t="shared" ref="O12:O62" si="4">M12-N12</f>
        <v>5.1184078698466098E-4</v>
      </c>
      <c r="P12" s="8">
        <f>$D$19-O12</f>
        <v>14.757488159213016</v>
      </c>
      <c r="Q12" s="8">
        <f>(P12/$D$19)</f>
        <v>0.99996531774041308</v>
      </c>
      <c r="R12" s="9">
        <f>$D$17-Q12*$D$17</f>
        <v>3.2601324011665156E-3</v>
      </c>
    </row>
    <row r="13" spans="2:18" x14ac:dyDescent="0.25">
      <c r="C13" t="s">
        <v>11</v>
      </c>
      <c r="D13">
        <v>1.1379999999999999</v>
      </c>
      <c r="E13" t="s">
        <v>12</v>
      </c>
      <c r="H13" s="10">
        <v>6</v>
      </c>
      <c r="I13" s="8">
        <f t="shared" si="2"/>
        <v>241.27040546368175</v>
      </c>
      <c r="J13" s="8">
        <f t="shared" si="0"/>
        <v>4.1499947279108277E-3</v>
      </c>
      <c r="K13" s="8">
        <f t="shared" si="1"/>
        <v>5.4364930935631842E-2</v>
      </c>
      <c r="L13" s="8">
        <f>IF(J13&lt;$D$24,0,J13-$D$24)</f>
        <v>0</v>
      </c>
      <c r="M13" s="8">
        <f t="shared" si="3"/>
        <v>5.8514925663542668E-2</v>
      </c>
      <c r="N13" s="8">
        <f>0.000028416*$F$10*$D$14*(I13^2)</f>
        <v>5.7363283892827174E-2</v>
      </c>
      <c r="O13" s="8">
        <f t="shared" si="4"/>
        <v>1.1516417707154933E-3</v>
      </c>
      <c r="P13" s="8">
        <f>$D$19-O13</f>
        <v>14.756848358229286</v>
      </c>
      <c r="Q13" s="8">
        <f>(P13/$D$19)</f>
        <v>0.99992196491592933</v>
      </c>
      <c r="R13" s="9">
        <f>$D$17-Q13*$D$17</f>
        <v>7.3352979026424237E-3</v>
      </c>
    </row>
    <row r="14" spans="2:18" x14ac:dyDescent="0.25">
      <c r="C14" t="s">
        <v>41</v>
      </c>
      <c r="D14">
        <v>1.3</v>
      </c>
      <c r="E14" t="s">
        <v>12</v>
      </c>
      <c r="H14" s="10">
        <v>8</v>
      </c>
      <c r="I14" s="8">
        <f t="shared" si="2"/>
        <v>321.69387395157565</v>
      </c>
      <c r="J14" s="8">
        <f t="shared" si="0"/>
        <v>7.3777684051748041E-3</v>
      </c>
      <c r="K14" s="8">
        <f t="shared" si="1"/>
        <v>9.6648766107789927E-2</v>
      </c>
      <c r="L14" s="8">
        <f>IF(J14&lt;$D$24,0,J14-$D$24)</f>
        <v>0</v>
      </c>
      <c r="M14" s="8">
        <f t="shared" si="3"/>
        <v>0.10402653451296473</v>
      </c>
      <c r="N14" s="8">
        <f>0.000028416*$F$10*$D$14*(I14^2)</f>
        <v>0.10197917136502609</v>
      </c>
      <c r="O14" s="8">
        <f t="shared" si="4"/>
        <v>2.0473631479386439E-3</v>
      </c>
      <c r="P14" s="8">
        <f>$D$19-O14</f>
        <v>14.755952636852061</v>
      </c>
      <c r="Q14" s="8">
        <f>(P14/$D$19)</f>
        <v>0.999861270961652</v>
      </c>
      <c r="R14" s="9">
        <f>$D$17-Q14*$D$17</f>
        <v>1.3040529604708695E-2</v>
      </c>
    </row>
    <row r="15" spans="2:18" x14ac:dyDescent="0.25">
      <c r="H15" s="10">
        <v>10</v>
      </c>
      <c r="I15" s="8">
        <f t="shared" si="2"/>
        <v>402.11734243946955</v>
      </c>
      <c r="J15" s="8">
        <f t="shared" si="0"/>
        <v>1.1527763133085629E-2</v>
      </c>
      <c r="K15" s="8">
        <f t="shared" si="1"/>
        <v>0.15101369704342174</v>
      </c>
      <c r="L15" s="8">
        <f>IF(J15&lt;$D$24,0,J15-$D$24)</f>
        <v>0</v>
      </c>
      <c r="M15" s="8">
        <f t="shared" si="3"/>
        <v>0.16254146017650736</v>
      </c>
      <c r="N15" s="8">
        <f>0.000028416*$F$10*$D$14*(I15^2)</f>
        <v>0.15934245525785323</v>
      </c>
      <c r="O15" s="8">
        <f t="shared" si="4"/>
        <v>3.1990049186541303E-3</v>
      </c>
      <c r="P15" s="8">
        <f>$D$19-O15</f>
        <v>14.754800995081347</v>
      </c>
      <c r="Q15" s="8">
        <f>(P15/$D$19)</f>
        <v>0.99978323587758133</v>
      </c>
      <c r="R15" s="9">
        <f>$D$17-Q15*$D$17</f>
        <v>2.0375827507351119E-2</v>
      </c>
    </row>
    <row r="16" spans="2:18" x14ac:dyDescent="0.25">
      <c r="H16" s="10">
        <v>12</v>
      </c>
      <c r="I16" s="8">
        <f t="shared" si="2"/>
        <v>482.54081092736351</v>
      </c>
      <c r="J16" s="8">
        <f t="shared" si="0"/>
        <v>1.6599978911643311E-2</v>
      </c>
      <c r="K16" s="8">
        <f t="shared" si="1"/>
        <v>0.21745972374252737</v>
      </c>
      <c r="L16" s="8">
        <f>IF(J16&lt;$D$24,0,J16-$D$24)</f>
        <v>0</v>
      </c>
      <c r="M16" s="8">
        <f t="shared" si="3"/>
        <v>0.23405970265417067</v>
      </c>
      <c r="N16" s="8">
        <f>0.000028416*$F$10*$D$14*(I16^2)</f>
        <v>0.2294531355713087</v>
      </c>
      <c r="O16" s="8">
        <f t="shared" si="4"/>
        <v>4.6065670828619731E-3</v>
      </c>
      <c r="P16" s="8">
        <f>$D$19-O16</f>
        <v>14.753393432917139</v>
      </c>
      <c r="Q16" s="8">
        <f>(P16/$D$19)</f>
        <v>0.9996878596637172</v>
      </c>
      <c r="R16" s="9">
        <f>$D$17-Q16*$D$17</f>
        <v>2.9341191610583905E-2</v>
      </c>
    </row>
    <row r="17" spans="2:18" x14ac:dyDescent="0.25">
      <c r="B17" t="s">
        <v>32</v>
      </c>
      <c r="D17">
        <v>94</v>
      </c>
      <c r="H17" s="10">
        <v>14</v>
      </c>
      <c r="I17" s="8">
        <f t="shared" si="2"/>
        <v>562.96427941525735</v>
      </c>
      <c r="J17" s="8">
        <f t="shared" si="0"/>
        <v>2.2594415740847834E-2</v>
      </c>
      <c r="K17" s="8">
        <f t="shared" si="1"/>
        <v>0.29598684620510662</v>
      </c>
      <c r="L17" s="8">
        <f>IF(J17&lt;$D$24,0,J17-$D$24)</f>
        <v>0</v>
      </c>
      <c r="M17" s="8">
        <f t="shared" si="3"/>
        <v>0.31858126194595449</v>
      </c>
      <c r="N17" s="8">
        <f>0.000028416*$F$10*$D$14*(I17^2)</f>
        <v>0.31231121230539233</v>
      </c>
      <c r="O17" s="8">
        <f t="shared" si="4"/>
        <v>6.2700496405621586E-3</v>
      </c>
      <c r="P17" s="8">
        <f>$D$19-O17</f>
        <v>14.751729950359438</v>
      </c>
      <c r="Q17" s="8">
        <f>(P17/$D$19)</f>
        <v>0.99957514232005951</v>
      </c>
      <c r="R17" s="9">
        <f>$D$17-Q17*$D$17</f>
        <v>3.9936621914407056E-2</v>
      </c>
    </row>
    <row r="18" spans="2:18" x14ac:dyDescent="0.25">
      <c r="B18" t="s">
        <v>14</v>
      </c>
      <c r="D18">
        <v>0.157</v>
      </c>
      <c r="E18" t="s">
        <v>15</v>
      </c>
      <c r="H18" s="10">
        <v>16</v>
      </c>
      <c r="I18" s="8">
        <f t="shared" si="2"/>
        <v>643.38774790315131</v>
      </c>
      <c r="J18" s="8">
        <f t="shared" si="0"/>
        <v>2.9511073620699216E-2</v>
      </c>
      <c r="K18" s="8">
        <f t="shared" si="1"/>
        <v>0.38659506443115971</v>
      </c>
      <c r="L18" s="8">
        <f>IF(J18&lt;$D$24,0,J18-$D$24)</f>
        <v>0</v>
      </c>
      <c r="M18" s="8">
        <f t="shared" si="3"/>
        <v>0.41610613805185892</v>
      </c>
      <c r="N18" s="8">
        <f>0.000028416*$F$10*$D$14*(I18^2)</f>
        <v>0.40791668546010434</v>
      </c>
      <c r="O18" s="8">
        <f t="shared" si="4"/>
        <v>8.1894525917545757E-3</v>
      </c>
      <c r="P18" s="8">
        <f>$D$19-O18</f>
        <v>14.749810547408247</v>
      </c>
      <c r="Q18" s="8">
        <f>(P18/$D$19)</f>
        <v>0.99944508384660835</v>
      </c>
      <c r="R18" s="9">
        <f>$D$17-Q18*$D$17</f>
        <v>5.2162118418820569E-2</v>
      </c>
    </row>
    <row r="19" spans="2:18" x14ac:dyDescent="0.25">
      <c r="B19" t="s">
        <v>16</v>
      </c>
      <c r="D19">
        <f>D17*D18</f>
        <v>14.758000000000001</v>
      </c>
      <c r="H19" s="10">
        <v>18</v>
      </c>
      <c r="I19" s="8">
        <f t="shared" si="2"/>
        <v>723.81121639104526</v>
      </c>
      <c r="J19" s="8">
        <f t="shared" si="0"/>
        <v>3.7349952551197448E-2</v>
      </c>
      <c r="K19" s="8">
        <f t="shared" si="1"/>
        <v>0.48928437842068662</v>
      </c>
      <c r="L19" s="8">
        <f>IF(J19&lt;$D$24,0,J19-$D$24)</f>
        <v>0</v>
      </c>
      <c r="M19" s="8">
        <f t="shared" si="3"/>
        <v>0.52663433097188406</v>
      </c>
      <c r="N19" s="8">
        <f>0.000028416*$F$10*$D$14*(I19^2)</f>
        <v>0.51626955503544458</v>
      </c>
      <c r="O19" s="8">
        <f t="shared" si="4"/>
        <v>1.0364775936439474E-2</v>
      </c>
      <c r="P19" s="8">
        <f>$D$19-O19</f>
        <v>14.747635224063561</v>
      </c>
      <c r="Q19" s="8">
        <f>(P19/$D$19)</f>
        <v>0.99929768424336363</v>
      </c>
      <c r="R19" s="9">
        <f>$D$17-Q19*$D$17</f>
        <v>6.6017681123824445E-2</v>
      </c>
    </row>
    <row r="20" spans="2:18" x14ac:dyDescent="0.25">
      <c r="H20" s="10">
        <v>20</v>
      </c>
      <c r="I20" s="8">
        <f t="shared" si="2"/>
        <v>804.23468487893911</v>
      </c>
      <c r="J20" s="8">
        <f t="shared" si="0"/>
        <v>4.6111052532342517E-2</v>
      </c>
      <c r="K20" s="8">
        <f t="shared" si="1"/>
        <v>0.60405478817368696</v>
      </c>
      <c r="L20" s="8">
        <f>IF(J20&lt;$D$24,0,J20-$D$24)</f>
        <v>0</v>
      </c>
      <c r="M20" s="8">
        <f t="shared" si="3"/>
        <v>0.65016584070602945</v>
      </c>
      <c r="N20" s="8">
        <f>0.000028416*$F$10*$D$14*(I20^2)</f>
        <v>0.63736982103141293</v>
      </c>
      <c r="O20" s="8">
        <f t="shared" si="4"/>
        <v>1.2796019674616521E-2</v>
      </c>
      <c r="P20" s="8">
        <f>$D$19-O20</f>
        <v>14.745203980325384</v>
      </c>
      <c r="Q20" s="8">
        <f>(P20/$D$19)</f>
        <v>0.99913294351032544</v>
      </c>
      <c r="R20" s="9">
        <f>$D$17-Q20*$D$17</f>
        <v>8.1503310029404474E-2</v>
      </c>
    </row>
    <row r="21" spans="2:18" x14ac:dyDescent="0.25">
      <c r="B21" t="s">
        <v>17</v>
      </c>
      <c r="D21" s="2">
        <v>4.08</v>
      </c>
      <c r="E21" t="s">
        <v>10</v>
      </c>
      <c r="F21" t="s">
        <v>56</v>
      </c>
      <c r="H21" s="10">
        <v>22</v>
      </c>
      <c r="I21" s="8">
        <f t="shared" si="2"/>
        <v>884.65815336683306</v>
      </c>
      <c r="J21" s="8">
        <f t="shared" si="0"/>
        <v>5.5794373564134463E-2</v>
      </c>
      <c r="K21" s="8">
        <f t="shared" si="1"/>
        <v>0.73090629369016147</v>
      </c>
      <c r="L21" s="8">
        <f>IF(J21&lt;$D$24,0,J21-$D$24)</f>
        <v>0</v>
      </c>
      <c r="M21" s="8">
        <f t="shared" si="3"/>
        <v>0.78670066725429588</v>
      </c>
      <c r="N21" s="8">
        <f>0.000028416*$F$10*$D$14*(I21^2)</f>
        <v>0.77121748344800978</v>
      </c>
      <c r="O21" s="8">
        <f t="shared" si="4"/>
        <v>1.5483183806286105E-2</v>
      </c>
      <c r="P21" s="8">
        <f>$D$19-O21</f>
        <v>14.742516816193715</v>
      </c>
      <c r="Q21" s="8">
        <f>(P21/$D$19)</f>
        <v>0.99895086164749392</v>
      </c>
      <c r="R21" s="9">
        <f>$D$17-Q21*$D$17</f>
        <v>9.8619005135574866E-2</v>
      </c>
    </row>
    <row r="22" spans="2:18" x14ac:dyDescent="0.25">
      <c r="B22" t="s">
        <v>18</v>
      </c>
      <c r="D22" s="2">
        <v>10.199999999999999</v>
      </c>
      <c r="E22" t="s">
        <v>19</v>
      </c>
      <c r="F22" t="s">
        <v>56</v>
      </c>
      <c r="H22" s="10">
        <v>24</v>
      </c>
      <c r="I22" s="8">
        <f t="shared" si="2"/>
        <v>965.08162185472702</v>
      </c>
      <c r="J22" s="8">
        <f t="shared" si="0"/>
        <v>6.6399915646573243E-2</v>
      </c>
      <c r="K22" s="8">
        <f t="shared" si="1"/>
        <v>0.86983889497010947</v>
      </c>
      <c r="L22" s="8">
        <f>IF(J22&lt;$D$24,0,J22-$D$24)</f>
        <v>0</v>
      </c>
      <c r="M22" s="8">
        <f t="shared" si="3"/>
        <v>0.93623881061668268</v>
      </c>
      <c r="N22" s="8">
        <f>0.000028416*$F$10*$D$14*(I22^2)</f>
        <v>0.91781254228523479</v>
      </c>
      <c r="O22" s="8">
        <f t="shared" si="4"/>
        <v>1.8426268331447893E-2</v>
      </c>
      <c r="P22" s="8">
        <f>$D$19-O22</f>
        <v>14.739573731668553</v>
      </c>
      <c r="Q22" s="8">
        <f>(P22/$D$19)</f>
        <v>0.99875143865486871</v>
      </c>
      <c r="R22" s="9">
        <f>$D$17-Q22*$D$17</f>
        <v>0.11736476644233562</v>
      </c>
    </row>
    <row r="23" spans="2:18" x14ac:dyDescent="0.25">
      <c r="B23" t="s">
        <v>20</v>
      </c>
      <c r="D23">
        <v>0.16900000000000001</v>
      </c>
      <c r="E23" t="s">
        <v>12</v>
      </c>
      <c r="H23" s="10">
        <v>26</v>
      </c>
      <c r="I23" s="8">
        <f t="shared" si="2"/>
        <v>1045.5050903426209</v>
      </c>
      <c r="J23" s="8">
        <f t="shared" si="0"/>
        <v>7.7927678779658865E-2</v>
      </c>
      <c r="K23" s="8">
        <f t="shared" si="1"/>
        <v>1.0208525920135312</v>
      </c>
      <c r="L23" s="8">
        <f>IF(J23&lt;$D$24,0,J23-$D$24)</f>
        <v>0</v>
      </c>
      <c r="M23" s="8">
        <f t="shared" si="3"/>
        <v>1.09878027079319</v>
      </c>
      <c r="N23" s="8">
        <f>0.000028416*$F$10*$D$14*(I23^2)</f>
        <v>1.0771549975430879</v>
      </c>
      <c r="O23" s="8">
        <f t="shared" si="4"/>
        <v>2.1625273250102106E-2</v>
      </c>
      <c r="P23" s="8">
        <f>$D$19-O23</f>
        <v>14.736374726749899</v>
      </c>
      <c r="Q23" s="8">
        <f>(P23/$D$19)</f>
        <v>0.99853467453245004</v>
      </c>
      <c r="R23" s="9">
        <f>$D$17-Q23*$D$17</f>
        <v>0.13774059394970095</v>
      </c>
    </row>
    <row r="24" spans="2:18" x14ac:dyDescent="0.25">
      <c r="B24" t="s">
        <v>24</v>
      </c>
      <c r="D24">
        <f>D21+D22*D23</f>
        <v>5.8037999999999998</v>
      </c>
      <c r="E24" t="s">
        <v>10</v>
      </c>
      <c r="H24" s="10">
        <v>28</v>
      </c>
      <c r="I24" s="8">
        <f t="shared" si="2"/>
        <v>1125.9285588305147</v>
      </c>
      <c r="J24" s="8">
        <f t="shared" si="0"/>
        <v>9.0377662963391336E-2</v>
      </c>
      <c r="K24" s="8">
        <f t="shared" si="1"/>
        <v>1.1839473848204265</v>
      </c>
      <c r="L24" s="8">
        <f>IF(J24&lt;$D$24,0,J24-$D$24)</f>
        <v>0</v>
      </c>
      <c r="M24" s="8">
        <f t="shared" si="3"/>
        <v>1.2743250477838179</v>
      </c>
      <c r="N24" s="8">
        <f>0.000028416*$F$10*$D$14*(I24^2)</f>
        <v>1.2492448492215693</v>
      </c>
      <c r="O24" s="8">
        <f t="shared" si="4"/>
        <v>2.5080198562248635E-2</v>
      </c>
      <c r="P24" s="8">
        <f>$D$19-O24</f>
        <v>14.732919801437752</v>
      </c>
      <c r="Q24" s="8">
        <f>(P24/$D$19)</f>
        <v>0.99830056928023791</v>
      </c>
      <c r="R24" s="9">
        <f>$D$17-Q24*$D$17</f>
        <v>0.15974648765764243</v>
      </c>
    </row>
    <row r="25" spans="2:18" x14ac:dyDescent="0.25">
      <c r="H25" s="10">
        <v>30</v>
      </c>
      <c r="I25" s="8">
        <f t="shared" si="2"/>
        <v>1206.3520273184088</v>
      </c>
      <c r="J25" s="8">
        <f t="shared" si="0"/>
        <v>0.10374986819777068</v>
      </c>
      <c r="K25" s="8">
        <f t="shared" si="1"/>
        <v>1.3591232733907961</v>
      </c>
      <c r="L25" s="8">
        <f>IF(J25&lt;$D$24,0,J25-$D$24)</f>
        <v>0</v>
      </c>
      <c r="M25" s="8">
        <f t="shared" si="3"/>
        <v>1.4628731415885667</v>
      </c>
      <c r="N25" s="8">
        <f>0.000028416*$F$10*$D$14*(I25^2)</f>
        <v>1.4340820973206794</v>
      </c>
      <c r="O25" s="8">
        <f t="shared" si="4"/>
        <v>2.8791044267887367E-2</v>
      </c>
      <c r="P25" s="8">
        <f>$D$19-O25</f>
        <v>14.729208955732114</v>
      </c>
      <c r="Q25" s="8">
        <f>(P25/$D$19)</f>
        <v>0.99804912289823233</v>
      </c>
      <c r="R25" s="9">
        <f>$D$17-Q25*$D$17</f>
        <v>0.18338244756616007</v>
      </c>
    </row>
    <row r="26" spans="2:18" x14ac:dyDescent="0.25">
      <c r="H26" s="10">
        <v>32</v>
      </c>
      <c r="I26" s="8">
        <f t="shared" si="2"/>
        <v>1286.7754958063026</v>
      </c>
      <c r="J26" s="8">
        <f t="shared" si="0"/>
        <v>0.11804429448279687</v>
      </c>
      <c r="K26" s="8">
        <f t="shared" si="1"/>
        <v>1.5463802577246388</v>
      </c>
      <c r="L26" s="8">
        <f>IF(J26&lt;$D$24,0,J26-$D$24)</f>
        <v>0</v>
      </c>
      <c r="M26" s="8">
        <f t="shared" si="3"/>
        <v>1.6644245522074357</v>
      </c>
      <c r="N26" s="8">
        <f>0.000028416*$F$10*$D$14*(I26^2)</f>
        <v>1.6316667418404174</v>
      </c>
      <c r="O26" s="8">
        <f t="shared" si="4"/>
        <v>3.2757810367018303E-2</v>
      </c>
      <c r="P26" s="8">
        <f>$D$19-O26</f>
        <v>14.725242189632983</v>
      </c>
      <c r="Q26" s="8">
        <f>(P26/$D$19)</f>
        <v>0.99778033538643329</v>
      </c>
      <c r="R26" s="9">
        <f>$D$17-Q26*$D$17</f>
        <v>0.20864847367526806</v>
      </c>
    </row>
    <row r="27" spans="2:18" x14ac:dyDescent="0.25">
      <c r="H27" s="10">
        <v>34</v>
      </c>
      <c r="I27" s="8">
        <f t="shared" si="2"/>
        <v>1367.1989642941965</v>
      </c>
      <c r="J27" s="8">
        <f t="shared" si="0"/>
        <v>0.1332609418184699</v>
      </c>
      <c r="K27" s="8">
        <f t="shared" si="1"/>
        <v>1.7457183378219554</v>
      </c>
      <c r="L27" s="8">
        <f>IF(J27&lt;$D$24,0,J27-$D$24)</f>
        <v>0</v>
      </c>
      <c r="M27" s="8">
        <f t="shared" si="3"/>
        <v>1.8789792796404252</v>
      </c>
      <c r="N27" s="8">
        <f>0.000028416*$F$10*$D$14*(I27^2)</f>
        <v>1.8419987827807833</v>
      </c>
      <c r="O27" s="8">
        <f t="shared" si="4"/>
        <v>3.6980496859641887E-2</v>
      </c>
      <c r="P27" s="8">
        <f>$D$19-O27</f>
        <v>14.72101950314036</v>
      </c>
      <c r="Q27" s="8">
        <f>(P27/$D$19)</f>
        <v>0.99749420674484068</v>
      </c>
      <c r="R27" s="9">
        <f>$D$17-Q27*$D$17</f>
        <v>0.23554456598498064</v>
      </c>
    </row>
    <row r="28" spans="2:18" x14ac:dyDescent="0.25">
      <c r="H28" s="10">
        <v>36</v>
      </c>
      <c r="I28" s="8">
        <f t="shared" si="2"/>
        <v>1447.6224327820905</v>
      </c>
      <c r="J28" s="8">
        <f t="shared" si="0"/>
        <v>0.14939981020478979</v>
      </c>
      <c r="K28" s="8">
        <f t="shared" si="1"/>
        <v>1.9571375136827465</v>
      </c>
      <c r="L28" s="8">
        <f>IF(J28&lt;$D$24,0,J28-$D$24)</f>
        <v>0</v>
      </c>
      <c r="M28" s="8">
        <f t="shared" si="3"/>
        <v>2.1065373238875362</v>
      </c>
      <c r="N28" s="8">
        <f>0.000028416*$F$10*$D$14*(I28^2)</f>
        <v>2.0650782201417783</v>
      </c>
      <c r="O28" s="8">
        <f t="shared" si="4"/>
        <v>4.1459103745757897E-2</v>
      </c>
      <c r="P28" s="8">
        <f>$D$19-O28</f>
        <v>14.716540896254243</v>
      </c>
      <c r="Q28" s="8">
        <f>(P28/$D$19)</f>
        <v>0.99719073697345451</v>
      </c>
      <c r="R28" s="9">
        <f>$D$17-Q28*$D$17</f>
        <v>0.26407072449526936</v>
      </c>
    </row>
    <row r="29" spans="2:18" ht="15.75" thickBot="1" x14ac:dyDescent="0.3">
      <c r="H29" s="10">
        <v>38</v>
      </c>
      <c r="I29" s="8">
        <f t="shared" si="2"/>
        <v>1528.0459012699844</v>
      </c>
      <c r="J29" s="8">
        <f t="shared" si="0"/>
        <v>0.1664608996417565</v>
      </c>
      <c r="K29" s="8">
        <f t="shared" si="1"/>
        <v>2.1806377853070105</v>
      </c>
      <c r="L29" s="8">
        <f>IF(J29&lt;$D$24,0,J29-$D$24)</f>
        <v>0</v>
      </c>
      <c r="M29" s="8">
        <f t="shared" si="3"/>
        <v>2.3470986849487669</v>
      </c>
      <c r="N29" s="8">
        <f>0.000028416*$F$10*$D$14*(I29^2)</f>
        <v>2.3009050539234011</v>
      </c>
      <c r="O29" s="8">
        <f t="shared" si="4"/>
        <v>4.6193631025365889E-2</v>
      </c>
      <c r="P29" s="8">
        <f>$D$19-O29</f>
        <v>14.711806368974635</v>
      </c>
      <c r="Q29" s="8">
        <f>(P29/$D$19)</f>
        <v>0.99686992607227498</v>
      </c>
      <c r="R29" s="9">
        <f>$D$17-Q29*$D$17</f>
        <v>0.29422694920614845</v>
      </c>
    </row>
    <row r="30" spans="2:18" x14ac:dyDescent="0.25">
      <c r="B30" s="4"/>
      <c r="C30" s="5" t="s">
        <v>36</v>
      </c>
      <c r="D30" s="6"/>
      <c r="H30" s="10">
        <v>40</v>
      </c>
      <c r="I30" s="8">
        <f t="shared" si="2"/>
        <v>1608.4693697578782</v>
      </c>
      <c r="J30" s="8">
        <f t="shared" si="0"/>
        <v>0.18444421012937007</v>
      </c>
      <c r="K30" s="8">
        <f t="shared" si="1"/>
        <v>2.4162191526947479</v>
      </c>
      <c r="L30" s="8">
        <f>IF(J30&lt;$D$24,0,J30-$D$24)</f>
        <v>0</v>
      </c>
      <c r="M30" s="8">
        <f t="shared" si="3"/>
        <v>2.6006633628241178</v>
      </c>
      <c r="N30" s="8">
        <f>0.000028416*$F$10*$D$14*(I30^2)</f>
        <v>2.5494792841256517</v>
      </c>
      <c r="O30" s="8">
        <f t="shared" si="4"/>
        <v>5.1184078698466084E-2</v>
      </c>
      <c r="P30" s="8">
        <f>$D$19-O30</f>
        <v>14.706815921301535</v>
      </c>
      <c r="Q30" s="8">
        <f>(P30/$D$19)</f>
        <v>0.996531774041302</v>
      </c>
      <c r="R30" s="9">
        <f>$D$17-Q30*$D$17</f>
        <v>0.3260132401176179</v>
      </c>
    </row>
    <row r="31" spans="2:18" x14ac:dyDescent="0.25">
      <c r="B31" s="7" t="s">
        <v>45</v>
      </c>
      <c r="C31" s="8">
        <v>32</v>
      </c>
      <c r="D31" s="9" t="s">
        <v>28</v>
      </c>
      <c r="H31" s="10">
        <v>42</v>
      </c>
      <c r="I31" s="8">
        <f t="shared" si="2"/>
        <v>1688.8928382457723</v>
      </c>
      <c r="J31" s="8">
        <f t="shared" si="0"/>
        <v>0.20334974166763056</v>
      </c>
      <c r="K31" s="8">
        <f t="shared" si="1"/>
        <v>2.6638816158459604</v>
      </c>
      <c r="L31" s="8">
        <f>IF(J31&lt;$D$24,0,J31-$D$24)</f>
        <v>0</v>
      </c>
      <c r="M31" s="8">
        <f t="shared" si="3"/>
        <v>2.867231357513591</v>
      </c>
      <c r="N31" s="8">
        <f>0.000028416*$F$10*$D$14*(I31^2)</f>
        <v>2.8108009107485317</v>
      </c>
      <c r="O31" s="8">
        <f t="shared" si="4"/>
        <v>5.6430446765059372E-2</v>
      </c>
      <c r="P31" s="8">
        <f>$D$19-O31</f>
        <v>14.701569553234942</v>
      </c>
      <c r="Q31" s="8">
        <f>(P31/$D$19)</f>
        <v>0.99617628088053534</v>
      </c>
      <c r="R31" s="9">
        <f>$D$17-Q31*$D$17</f>
        <v>0.35942959722967771</v>
      </c>
    </row>
    <row r="32" spans="2:18" x14ac:dyDescent="0.25">
      <c r="B32" s="10"/>
      <c r="C32" s="8">
        <v>27</v>
      </c>
      <c r="D32" s="9" t="s">
        <v>29</v>
      </c>
      <c r="H32" s="10">
        <v>44</v>
      </c>
      <c r="I32" s="8">
        <f t="shared" si="2"/>
        <v>1769.3163067336661</v>
      </c>
      <c r="J32" s="8">
        <f t="shared" si="0"/>
        <v>0.22317749425653785</v>
      </c>
      <c r="K32" s="8">
        <f t="shared" si="1"/>
        <v>2.9236251747606459</v>
      </c>
      <c r="L32" s="8">
        <f>IF(J32&lt;$D$24,0,J32-$D$24)</f>
        <v>0</v>
      </c>
      <c r="M32" s="8">
        <f t="shared" si="3"/>
        <v>3.1468026690171835</v>
      </c>
      <c r="N32" s="8">
        <f>0.000028416*$F$10*$D$14*(I32^2)</f>
        <v>3.0848699337920391</v>
      </c>
      <c r="O32" s="8">
        <f t="shared" si="4"/>
        <v>6.193273522514442E-2</v>
      </c>
      <c r="P32" s="8">
        <f>$D$19-O32</f>
        <v>14.696067264774857</v>
      </c>
      <c r="Q32" s="8">
        <f>(P32/$D$19)</f>
        <v>0.99580344658997533</v>
      </c>
      <c r="R32" s="9">
        <f>$D$17-Q32*$D$17</f>
        <v>0.39447602054231368</v>
      </c>
    </row>
    <row r="33" spans="2:18" x14ac:dyDescent="0.25">
      <c r="B33" s="10" t="s">
        <v>48</v>
      </c>
      <c r="C33" s="11">
        <v>0.94</v>
      </c>
      <c r="D33" s="9" t="s">
        <v>27</v>
      </c>
      <c r="H33" s="10">
        <v>46</v>
      </c>
      <c r="I33" s="8">
        <f t="shared" si="2"/>
        <v>1849.73977522156</v>
      </c>
      <c r="J33" s="8">
        <f t="shared" si="0"/>
        <v>0.24392746789609193</v>
      </c>
      <c r="K33" s="8">
        <f t="shared" si="1"/>
        <v>3.1954498294388043</v>
      </c>
      <c r="L33" s="8">
        <f>IF(J33&lt;$D$24,0,J33-$D$24)</f>
        <v>0</v>
      </c>
      <c r="M33" s="8">
        <f t="shared" si="3"/>
        <v>3.4393772973348962</v>
      </c>
      <c r="N33" s="8">
        <f>0.000028416*$F$10*$D$14*(I33^2)</f>
        <v>3.3716863532561745</v>
      </c>
      <c r="O33" s="8">
        <f t="shared" si="4"/>
        <v>6.7690944078721671E-2</v>
      </c>
      <c r="P33" s="8">
        <f>$D$19-O33</f>
        <v>14.690309055921279</v>
      </c>
      <c r="Q33" s="8">
        <f>(P33/$D$19)</f>
        <v>0.99541327116962175</v>
      </c>
      <c r="R33" s="9">
        <f>$D$17-Q33*$D$17</f>
        <v>0.43115251005555422</v>
      </c>
    </row>
    <row r="34" spans="2:18" x14ac:dyDescent="0.25">
      <c r="B34" s="10" t="s">
        <v>49</v>
      </c>
      <c r="C34" s="11">
        <v>0.3</v>
      </c>
      <c r="D34" s="9" t="s">
        <v>12</v>
      </c>
      <c r="H34" s="10">
        <v>48</v>
      </c>
      <c r="I34" s="8">
        <f t="shared" si="2"/>
        <v>1930.163243709454</v>
      </c>
      <c r="J34" s="8">
        <f t="shared" si="0"/>
        <v>0.26559966258629297</v>
      </c>
      <c r="K34" s="8">
        <f t="shared" si="1"/>
        <v>3.4793555798804379</v>
      </c>
      <c r="L34" s="8">
        <f>IF(J34&lt;$D$24,0,J34-$D$24)</f>
        <v>0</v>
      </c>
      <c r="M34" s="8">
        <f t="shared" si="3"/>
        <v>3.7449552424667307</v>
      </c>
      <c r="N34" s="8">
        <f>0.000028416*$F$10*$D$14*(I34^2)</f>
        <v>3.6712501691409392</v>
      </c>
      <c r="O34" s="8">
        <f t="shared" si="4"/>
        <v>7.370507332579157E-2</v>
      </c>
      <c r="P34" s="8">
        <f>$D$19-O34</f>
        <v>14.684294926674209</v>
      </c>
      <c r="Q34" s="8">
        <f>(P34/$D$19)</f>
        <v>0.99500575461947471</v>
      </c>
      <c r="R34" s="9">
        <f>$D$17-Q34*$D$17</f>
        <v>0.46945906576937091</v>
      </c>
    </row>
    <row r="35" spans="2:18" x14ac:dyDescent="0.25">
      <c r="B35" s="10" t="s">
        <v>46</v>
      </c>
      <c r="C35" s="11">
        <v>4.25</v>
      </c>
      <c r="D35" s="9" t="s">
        <v>10</v>
      </c>
      <c r="H35" s="10">
        <v>50</v>
      </c>
      <c r="I35" s="8">
        <f t="shared" si="2"/>
        <v>2010.5867121973479</v>
      </c>
      <c r="J35" s="8">
        <f t="shared" si="0"/>
        <v>0.28819407832714078</v>
      </c>
      <c r="K35" s="8">
        <f t="shared" si="1"/>
        <v>3.7753424260855444</v>
      </c>
      <c r="L35" s="8">
        <f>IF(J35&lt;$D$24,0,J35-$D$24)</f>
        <v>0</v>
      </c>
      <c r="M35" s="8">
        <f t="shared" si="3"/>
        <v>4.063536504412685</v>
      </c>
      <c r="N35" s="8">
        <f>0.000028416*$F$10*$D$14*(I35^2)</f>
        <v>3.9835613814463313</v>
      </c>
      <c r="O35" s="8">
        <f t="shared" si="4"/>
        <v>7.9975122966353673E-2</v>
      </c>
      <c r="P35" s="8">
        <f>$D$19-O35</f>
        <v>14.678024877033646</v>
      </c>
      <c r="Q35" s="8">
        <f>(P35/$D$19)</f>
        <v>0.99458089693953422</v>
      </c>
      <c r="R35" s="9">
        <f>$D$17-Q35*$D$17</f>
        <v>0.50939568768377796</v>
      </c>
    </row>
    <row r="36" spans="2:18" x14ac:dyDescent="0.25">
      <c r="B36" s="10" t="s">
        <v>50</v>
      </c>
      <c r="C36" s="11">
        <v>1.25</v>
      </c>
      <c r="D36" s="9" t="s">
        <v>12</v>
      </c>
      <c r="H36" s="10">
        <v>52</v>
      </c>
      <c r="I36" s="8">
        <f t="shared" si="2"/>
        <v>2091.0101806852417</v>
      </c>
      <c r="J36" s="8">
        <f t="shared" si="0"/>
        <v>0.31171071511863546</v>
      </c>
      <c r="K36" s="8">
        <f t="shared" si="1"/>
        <v>4.0834103680541247</v>
      </c>
      <c r="L36" s="8">
        <f>IF(J36&lt;$D$24,0,J36-$D$24)</f>
        <v>0</v>
      </c>
      <c r="M36" s="8">
        <f t="shared" si="3"/>
        <v>4.3951210831727598</v>
      </c>
      <c r="N36" s="8">
        <f>0.000028416*$F$10*$D$14*(I36^2)</f>
        <v>4.3086199901723514</v>
      </c>
      <c r="O36" s="8">
        <f t="shared" si="4"/>
        <v>8.6501093000408424E-2</v>
      </c>
      <c r="P36" s="8">
        <f>$D$19-O36</f>
        <v>14.671498906999592</v>
      </c>
      <c r="Q36" s="8">
        <f>(P36/$D$19)</f>
        <v>0.99413869812980016</v>
      </c>
      <c r="R36" s="9">
        <f>$D$17-Q36*$D$17</f>
        <v>0.55096237579878959</v>
      </c>
    </row>
    <row r="37" spans="2:18" x14ac:dyDescent="0.25">
      <c r="B37" s="10"/>
      <c r="C37" s="8">
        <f>C35/(C33-C34)</f>
        <v>6.6406250000000009</v>
      </c>
      <c r="D37" s="9" t="s">
        <v>31</v>
      </c>
      <c r="E37" t="s">
        <v>59</v>
      </c>
      <c r="H37" s="10">
        <v>54</v>
      </c>
      <c r="I37" s="8">
        <f t="shared" si="2"/>
        <v>2171.4336491731356</v>
      </c>
      <c r="J37" s="8">
        <f t="shared" si="0"/>
        <v>0.33614957296077697</v>
      </c>
      <c r="K37" s="8">
        <f t="shared" si="1"/>
        <v>4.4035594057861784</v>
      </c>
      <c r="L37" s="8">
        <f>IF(J37&lt;$D$24,0,J37-$D$24)</f>
        <v>0</v>
      </c>
      <c r="M37" s="8">
        <f t="shared" si="3"/>
        <v>4.7397089787469557</v>
      </c>
      <c r="N37" s="8">
        <f>0.000028416*$F$10*$D$14*(I37^2)</f>
        <v>4.6464259953190004</v>
      </c>
      <c r="O37" s="8">
        <f t="shared" si="4"/>
        <v>9.3282983427955379E-2</v>
      </c>
      <c r="P37" s="8">
        <f>$D$19-O37</f>
        <v>14.664717016572045</v>
      </c>
      <c r="Q37" s="8">
        <f>(P37/$D$19)</f>
        <v>0.99367915819027264</v>
      </c>
      <c r="R37" s="9">
        <f>$D$17-Q37*$D$17</f>
        <v>0.59415913011437738</v>
      </c>
    </row>
    <row r="38" spans="2:18" x14ac:dyDescent="0.25">
      <c r="B38" s="10" t="s">
        <v>51</v>
      </c>
      <c r="C38" s="11">
        <v>0.82</v>
      </c>
      <c r="D38" s="9" t="s">
        <v>12</v>
      </c>
      <c r="H38" s="10">
        <v>56</v>
      </c>
      <c r="I38" s="8">
        <f t="shared" si="2"/>
        <v>2251.8571176610294</v>
      </c>
      <c r="J38" s="8">
        <f t="shared" si="0"/>
        <v>0.36151065185356535</v>
      </c>
      <c r="K38" s="8">
        <f t="shared" si="1"/>
        <v>4.735789539281706</v>
      </c>
      <c r="L38" s="8">
        <f>IF(J38&lt;$D$24,0,J38-$D$24)</f>
        <v>0</v>
      </c>
      <c r="M38" s="8">
        <f t="shared" si="3"/>
        <v>5.0973001911352718</v>
      </c>
      <c r="N38" s="8">
        <f>0.000028416*$F$10*$D$14*(I38^2)</f>
        <v>4.9969793968862772</v>
      </c>
      <c r="O38" s="8">
        <f t="shared" si="4"/>
        <v>0.10032079424899454</v>
      </c>
      <c r="P38" s="8">
        <f>$D$19-O38</f>
        <v>14.657679205751005</v>
      </c>
      <c r="Q38" s="8">
        <f>(P38/$D$19)</f>
        <v>0.99320227712095166</v>
      </c>
      <c r="R38" s="9">
        <f>$D$17-Q38*$D$17</f>
        <v>0.63898595063054131</v>
      </c>
    </row>
    <row r="39" spans="2:18" x14ac:dyDescent="0.25">
      <c r="B39" s="10" t="s">
        <v>47</v>
      </c>
      <c r="C39" s="12">
        <f>C36-C38</f>
        <v>0.43000000000000005</v>
      </c>
      <c r="D39" s="9"/>
      <c r="H39" s="10">
        <v>58</v>
      </c>
      <c r="I39" s="8">
        <f t="shared" si="2"/>
        <v>2332.2805861489237</v>
      </c>
      <c r="J39" s="8">
        <f t="shared" si="0"/>
        <v>0.38779395179700071</v>
      </c>
      <c r="K39" s="8">
        <f t="shared" si="1"/>
        <v>5.08010076854071</v>
      </c>
      <c r="L39" s="8">
        <f>IF(J39&lt;$D$24,0,J39-$D$24)</f>
        <v>0</v>
      </c>
      <c r="M39" s="8">
        <f t="shared" si="3"/>
        <v>5.4678947203377106</v>
      </c>
      <c r="N39" s="8">
        <f>0.000028416*$F$10*$D$14*(I39^2)</f>
        <v>5.3602801948741847</v>
      </c>
      <c r="O39" s="8">
        <f t="shared" si="4"/>
        <v>0.1076145254635259</v>
      </c>
      <c r="P39" s="8">
        <f>$D$19-O39</f>
        <v>14.650385474536474</v>
      </c>
      <c r="Q39" s="8">
        <f>(P39/$D$19)</f>
        <v>0.99270805492183722</v>
      </c>
      <c r="R39" s="9">
        <f>$D$17-Q39*$D$17</f>
        <v>0.68544283734729561</v>
      </c>
    </row>
    <row r="40" spans="2:18" x14ac:dyDescent="0.25">
      <c r="B40" s="10" t="s">
        <v>52</v>
      </c>
      <c r="C40" s="8">
        <f>C39*C37</f>
        <v>2.8554687500000009</v>
      </c>
      <c r="D40" s="9" t="s">
        <v>10</v>
      </c>
      <c r="E40" t="s">
        <v>59</v>
      </c>
      <c r="H40" s="10">
        <v>60</v>
      </c>
      <c r="I40" s="8">
        <f t="shared" si="2"/>
        <v>2412.7040546368175</v>
      </c>
      <c r="J40" s="8">
        <f t="shared" si="0"/>
        <v>0.41499947279108274</v>
      </c>
      <c r="K40" s="8">
        <f t="shared" si="1"/>
        <v>5.4364930935631843</v>
      </c>
      <c r="L40" s="8">
        <f>IF(J40&lt;$D$24,0,J40-$D$24)</f>
        <v>0</v>
      </c>
      <c r="M40" s="8">
        <f t="shared" si="3"/>
        <v>5.851492566354267</v>
      </c>
      <c r="N40" s="8">
        <f>0.000028416*$F$10*$D$14*(I40^2)</f>
        <v>5.7363283892827175</v>
      </c>
      <c r="O40" s="8">
        <f t="shared" si="4"/>
        <v>0.11516417707154947</v>
      </c>
      <c r="P40" s="8">
        <f>$D$19-O40</f>
        <v>14.642835822928451</v>
      </c>
      <c r="Q40" s="8">
        <f>(P40/$D$19)</f>
        <v>0.99219649159292922</v>
      </c>
      <c r="R40" s="9">
        <f>$D$17-Q40*$D$17</f>
        <v>0.73352979026465448</v>
      </c>
    </row>
    <row r="41" spans="2:18" x14ac:dyDescent="0.25">
      <c r="B41" s="10" t="s">
        <v>53</v>
      </c>
      <c r="C41" s="8">
        <f>0.17*C37+C40</f>
        <v>3.9843750000000009</v>
      </c>
      <c r="D41" s="9" t="s">
        <v>10</v>
      </c>
      <c r="H41" s="10">
        <v>62</v>
      </c>
      <c r="I41" s="8">
        <f t="shared" si="2"/>
        <v>2493.1275231247114</v>
      </c>
      <c r="J41" s="8">
        <f t="shared" si="0"/>
        <v>0.44312721483581169</v>
      </c>
      <c r="K41" s="8">
        <f t="shared" si="1"/>
        <v>5.8049665143491325</v>
      </c>
      <c r="L41" s="8">
        <f>IF(J41&lt;$D$24,0,J41-$D$24)</f>
        <v>0</v>
      </c>
      <c r="M41" s="8">
        <f t="shared" si="3"/>
        <v>6.2480937291849443</v>
      </c>
      <c r="N41" s="8">
        <f>0.000028416*$F$10*$D$14*(I41^2)</f>
        <v>6.1251239801118791</v>
      </c>
      <c r="O41" s="8">
        <f t="shared" si="4"/>
        <v>0.12296974907306524</v>
      </c>
      <c r="P41" s="8">
        <f>$D$19-O41</f>
        <v>14.635030250926935</v>
      </c>
      <c r="Q41" s="8">
        <f>(P41/$D$19)</f>
        <v>0.99166758713422776</v>
      </c>
      <c r="R41" s="9">
        <f>$D$17-Q41*$D$17</f>
        <v>0.7832468093825895</v>
      </c>
    </row>
    <row r="42" spans="2:18" ht="15.75" thickBot="1" x14ac:dyDescent="0.3">
      <c r="B42" s="13" t="s">
        <v>54</v>
      </c>
      <c r="C42" s="16">
        <v>2.5</v>
      </c>
      <c r="D42" s="15" t="s">
        <v>8</v>
      </c>
      <c r="E42" t="s">
        <v>59</v>
      </c>
      <c r="H42" s="10">
        <v>64</v>
      </c>
      <c r="I42" s="8">
        <f t="shared" si="2"/>
        <v>2573.5509916126052</v>
      </c>
      <c r="J42" s="8">
        <f t="shared" si="0"/>
        <v>0.47217717793118746</v>
      </c>
      <c r="K42" s="8">
        <f t="shared" si="1"/>
        <v>6.1855210308985553</v>
      </c>
      <c r="L42" s="8">
        <f>IF(J42&lt;$D$24,0,J42-$D$24)</f>
        <v>0</v>
      </c>
      <c r="M42" s="8">
        <f>J42+K42-L42</f>
        <v>6.6576982088297427</v>
      </c>
      <c r="N42" s="8">
        <f>0.000028416*$F$10*$D$14*(I42^2)</f>
        <v>6.5266669673616695</v>
      </c>
      <c r="O42" s="8">
        <f t="shared" si="4"/>
        <v>0.13103124146807321</v>
      </c>
      <c r="P42" s="8">
        <f>$D$19-O42</f>
        <v>14.626968758531927</v>
      </c>
      <c r="Q42" s="8">
        <f>(P42/$D$19)</f>
        <v>0.99112134154573284</v>
      </c>
      <c r="R42" s="9">
        <f>$D$17-Q42*$D$17</f>
        <v>0.83459389470111489</v>
      </c>
    </row>
    <row r="43" spans="2:18" x14ac:dyDescent="0.25">
      <c r="H43" s="10">
        <v>66</v>
      </c>
      <c r="I43" s="8">
        <f t="shared" si="2"/>
        <v>2653.9744601004991</v>
      </c>
      <c r="J43" s="8">
        <f t="shared" si="0"/>
        <v>0.50214936207721006</v>
      </c>
      <c r="K43" s="8">
        <f t="shared" si="1"/>
        <v>6.578156643211452</v>
      </c>
      <c r="L43" s="8">
        <f>IF(J43&lt;$D$24,0,J43-$D$24)</f>
        <v>0</v>
      </c>
      <c r="M43" s="8">
        <f t="shared" si="3"/>
        <v>7.0803060052886622</v>
      </c>
      <c r="N43" s="8">
        <f>0.000028416*$F$10*$D$14*(I43^2)</f>
        <v>6.940957351032087</v>
      </c>
      <c r="O43" s="8">
        <f t="shared" si="4"/>
        <v>0.13934865425657517</v>
      </c>
      <c r="P43" s="8">
        <f>$D$19-O43</f>
        <v>14.618651345743427</v>
      </c>
      <c r="Q43" s="8">
        <f>(P43/$D$19)</f>
        <v>0.99055775482744446</v>
      </c>
      <c r="R43" s="9">
        <f>$D$17-Q43*$D$17</f>
        <v>0.88757104622021643</v>
      </c>
    </row>
    <row r="44" spans="2:18" ht="15.75" thickBot="1" x14ac:dyDescent="0.3">
      <c r="H44" s="10">
        <v>68</v>
      </c>
      <c r="I44" s="8">
        <f t="shared" si="2"/>
        <v>2734.3979285883929</v>
      </c>
      <c r="J44" s="8">
        <f t="shared" si="0"/>
        <v>0.53304376727387959</v>
      </c>
      <c r="K44" s="8">
        <f t="shared" si="1"/>
        <v>6.9828733512878216</v>
      </c>
      <c r="L44" s="8">
        <f>IF(J44&lt;$D$24,0,J44-$D$24)</f>
        <v>0</v>
      </c>
      <c r="M44" s="8">
        <f t="shared" si="3"/>
        <v>7.5159171185617009</v>
      </c>
      <c r="N44" s="8">
        <f>0.000028416*$F$10*$D$14*(I44^2)</f>
        <v>7.3679951311231333</v>
      </c>
      <c r="O44" s="8">
        <f t="shared" si="4"/>
        <v>0.14792198743856755</v>
      </c>
      <c r="P44" s="8">
        <f>$D$19-O44</f>
        <v>14.610078012561434</v>
      </c>
      <c r="Q44" s="8">
        <f>(P44/$D$19)</f>
        <v>0.98997682697936262</v>
      </c>
      <c r="R44" s="9">
        <f>$D$17-Q44*$D$17</f>
        <v>0.94217826393990833</v>
      </c>
    </row>
    <row r="45" spans="2:18" x14ac:dyDescent="0.25">
      <c r="B45" s="4"/>
      <c r="C45" s="5" t="s">
        <v>37</v>
      </c>
      <c r="D45" s="6"/>
      <c r="H45" s="10">
        <v>70</v>
      </c>
      <c r="I45" s="8">
        <f t="shared" si="2"/>
        <v>2814.8213970762868</v>
      </c>
      <c r="J45" s="8">
        <f t="shared" si="0"/>
        <v>0.56486039352119588</v>
      </c>
      <c r="K45" s="8">
        <f t="shared" si="1"/>
        <v>7.399671155127665</v>
      </c>
      <c r="L45" s="8">
        <f>IF(J45&lt;$D$24,0,J45-$D$24)</f>
        <v>0</v>
      </c>
      <c r="M45" s="8">
        <f t="shared" si="3"/>
        <v>7.9645315486488606</v>
      </c>
      <c r="N45" s="8">
        <f>0.000028416*$F$10*$D$14*(I45^2)</f>
        <v>7.8077803076348085</v>
      </c>
      <c r="O45" s="8">
        <f t="shared" si="4"/>
        <v>0.15675124101405213</v>
      </c>
      <c r="P45" s="8">
        <f>$D$19-O45</f>
        <v>14.60124875898595</v>
      </c>
      <c r="Q45" s="8">
        <f>(P45/$D$19)</f>
        <v>0.98937855800148722</v>
      </c>
      <c r="R45" s="9">
        <f>$D$17-Q45*$D$17</f>
        <v>0.99841554786020481</v>
      </c>
    </row>
    <row r="46" spans="2:18" x14ac:dyDescent="0.25">
      <c r="B46" s="7" t="s">
        <v>55</v>
      </c>
      <c r="C46" s="8">
        <v>43</v>
      </c>
      <c r="D46" s="9" t="s">
        <v>28</v>
      </c>
      <c r="H46" s="10">
        <v>72</v>
      </c>
      <c r="I46" s="8">
        <f t="shared" si="2"/>
        <v>2895.2448655641811</v>
      </c>
      <c r="J46" s="8">
        <f t="shared" si="0"/>
        <v>0.59759924081915916</v>
      </c>
      <c r="K46" s="8">
        <f t="shared" si="1"/>
        <v>7.8285500547309859</v>
      </c>
      <c r="L46" s="8">
        <f>IF(J46&lt;$D$24,0,J46-$D$24)</f>
        <v>0</v>
      </c>
      <c r="M46" s="8">
        <f t="shared" si="3"/>
        <v>8.4261492955501449</v>
      </c>
      <c r="N46" s="8">
        <f>0.000028416*$F$10*$D$14*(I46^2)</f>
        <v>8.2603128805671133</v>
      </c>
      <c r="O46" s="8">
        <f t="shared" si="4"/>
        <v>0.16583641498303159</v>
      </c>
      <c r="P46" s="8">
        <f>$D$19-O46</f>
        <v>14.592163585016969</v>
      </c>
      <c r="Q46" s="8">
        <f>(P46/$D$19)</f>
        <v>0.98876294789381813</v>
      </c>
      <c r="R46" s="9">
        <f>$D$17-Q46*$D$17</f>
        <v>1.0562828979810917</v>
      </c>
    </row>
    <row r="47" spans="2:18" x14ac:dyDescent="0.25">
      <c r="B47" s="10"/>
      <c r="C47" s="8">
        <v>22</v>
      </c>
      <c r="D47" s="9" t="s">
        <v>29</v>
      </c>
      <c r="H47" s="10">
        <v>74</v>
      </c>
      <c r="I47" s="8">
        <f t="shared" si="2"/>
        <v>2975.6683340520749</v>
      </c>
      <c r="J47" s="8">
        <f t="shared" si="0"/>
        <v>0.63126030916776932</v>
      </c>
      <c r="K47" s="8">
        <f t="shared" si="1"/>
        <v>8.269510050097777</v>
      </c>
      <c r="L47" s="8">
        <f>IF(J47&lt;$D$24,0,J47-$D$24)</f>
        <v>0</v>
      </c>
      <c r="M47" s="8">
        <f t="shared" si="3"/>
        <v>8.9007703592655467</v>
      </c>
      <c r="N47" s="8">
        <f>0.000028416*$F$10*$D$14*(I47^2)</f>
        <v>8.7255928499200461</v>
      </c>
      <c r="O47" s="8">
        <f t="shared" si="4"/>
        <v>0.17517750934550058</v>
      </c>
      <c r="P47" s="8">
        <f>$D$19-O47</f>
        <v>14.5828224906545</v>
      </c>
      <c r="Q47" s="8">
        <f>(P47/$D$19)</f>
        <v>0.98812999665635581</v>
      </c>
      <c r="R47" s="9">
        <f>$D$17-Q47*$D$17</f>
        <v>1.1157803143025546</v>
      </c>
    </row>
    <row r="48" spans="2:18" x14ac:dyDescent="0.25">
      <c r="B48" s="10" t="s">
        <v>48</v>
      </c>
      <c r="C48" s="11">
        <v>1.07</v>
      </c>
      <c r="D48" s="9" t="s">
        <v>27</v>
      </c>
      <c r="H48" s="10">
        <v>76</v>
      </c>
      <c r="I48" s="8">
        <f t="shared" si="2"/>
        <v>3056.0918025399687</v>
      </c>
      <c r="J48" s="8">
        <f t="shared" si="0"/>
        <v>0.66584359856702602</v>
      </c>
      <c r="K48" s="8">
        <f t="shared" si="1"/>
        <v>8.7225511412280419</v>
      </c>
      <c r="L48" s="8">
        <f>IF(J48&lt;$D$24,0,J48-$D$24)</f>
        <v>0</v>
      </c>
      <c r="M48" s="8">
        <f t="shared" si="3"/>
        <v>9.3883947397950678</v>
      </c>
      <c r="N48" s="8">
        <f>0.000028416*$F$10*$D$14*(I48^2)</f>
        <v>9.2036202156936042</v>
      </c>
      <c r="O48" s="8">
        <f t="shared" si="4"/>
        <v>0.18477452410146356</v>
      </c>
      <c r="P48" s="8">
        <f>$D$19-O48</f>
        <v>14.573225475898537</v>
      </c>
      <c r="Q48" s="8">
        <f>(P48/$D$19)</f>
        <v>0.98747970428909992</v>
      </c>
      <c r="R48" s="9">
        <f>$D$17-Q48*$D$17</f>
        <v>1.176907796824608</v>
      </c>
    </row>
    <row r="49" spans="2:18" x14ac:dyDescent="0.25">
      <c r="B49" s="10" t="s">
        <v>49</v>
      </c>
      <c r="C49" s="11">
        <v>0.36</v>
      </c>
      <c r="D49" s="9" t="s">
        <v>12</v>
      </c>
      <c r="H49" s="10">
        <v>78</v>
      </c>
      <c r="I49" s="8">
        <f t="shared" si="2"/>
        <v>3136.5152710278626</v>
      </c>
      <c r="J49" s="8">
        <f t="shared" si="0"/>
        <v>0.70134910901692971</v>
      </c>
      <c r="K49" s="8">
        <f t="shared" si="1"/>
        <v>9.1876733281217806</v>
      </c>
      <c r="L49" s="8">
        <f>IF(J49&lt;$D$24,0,J49-$D$24)</f>
        <v>0</v>
      </c>
      <c r="M49" s="8">
        <f t="shared" si="3"/>
        <v>9.8890224371387099</v>
      </c>
      <c r="N49" s="8">
        <f>0.000028416*$F$10*$D$14*(I49^2)</f>
        <v>9.6943949778877911</v>
      </c>
      <c r="O49" s="8">
        <f t="shared" si="4"/>
        <v>0.19462745925091873</v>
      </c>
      <c r="P49" s="8">
        <f>$D$19-O49</f>
        <v>14.563372540749082</v>
      </c>
      <c r="Q49" s="8">
        <f>(P49/$D$19)</f>
        <v>0.98681207079205047</v>
      </c>
      <c r="R49" s="9">
        <f>$D$17-Q49*$D$17</f>
        <v>1.2396653455472517</v>
      </c>
    </row>
    <row r="50" spans="2:18" x14ac:dyDescent="0.25">
      <c r="B50" s="10" t="s">
        <v>46</v>
      </c>
      <c r="C50" s="11">
        <v>7.25</v>
      </c>
      <c r="D50" s="9" t="s">
        <v>10</v>
      </c>
      <c r="H50" s="10">
        <v>80</v>
      </c>
      <c r="I50" s="8">
        <f t="shared" si="2"/>
        <v>3216.9387395157564</v>
      </c>
      <c r="J50" s="8">
        <f t="shared" si="0"/>
        <v>0.73777684051748027</v>
      </c>
      <c r="K50" s="8">
        <f t="shared" si="1"/>
        <v>9.6648766107789914</v>
      </c>
      <c r="L50" s="8">
        <f>IF(J50&lt;$D$24,0,J50-$D$24)</f>
        <v>0</v>
      </c>
      <c r="M50" s="8">
        <f t="shared" si="3"/>
        <v>10.402653451296471</v>
      </c>
      <c r="N50" s="8">
        <f>0.000028416*$F$10*$D$14*(I50^2)</f>
        <v>10.197917136502607</v>
      </c>
      <c r="O50" s="8">
        <f t="shared" si="4"/>
        <v>0.20473631479386434</v>
      </c>
      <c r="P50" s="8">
        <f>$D$19-O50</f>
        <v>14.553263685206137</v>
      </c>
      <c r="Q50" s="8">
        <f>(P50/$D$19)</f>
        <v>0.98612709616520777</v>
      </c>
      <c r="R50" s="9">
        <f>$D$17-Q50*$D$17</f>
        <v>1.3040529604704716</v>
      </c>
    </row>
    <row r="51" spans="2:18" x14ac:dyDescent="0.25">
      <c r="B51" s="10" t="s">
        <v>50</v>
      </c>
      <c r="C51" s="11">
        <v>1.2</v>
      </c>
      <c r="D51" s="9" t="s">
        <v>12</v>
      </c>
      <c r="H51" s="10">
        <v>82</v>
      </c>
      <c r="I51" s="8">
        <f t="shared" si="2"/>
        <v>3297.3622080036503</v>
      </c>
      <c r="J51" s="8">
        <f t="shared" si="0"/>
        <v>0.77512679306867771</v>
      </c>
      <c r="K51" s="8">
        <f t="shared" si="1"/>
        <v>10.154160989199678</v>
      </c>
      <c r="L51" s="8">
        <f>IF(J51&lt;$D$24,0,J51-$D$24)</f>
        <v>0</v>
      </c>
      <c r="M51" s="8">
        <f t="shared" si="3"/>
        <v>10.929287782268355</v>
      </c>
      <c r="N51" s="8">
        <f>0.000028416*$F$10*$D$14*(I51^2)</f>
        <v>10.714186691538051</v>
      </c>
      <c r="O51" s="8">
        <f t="shared" si="4"/>
        <v>0.21510109073030392</v>
      </c>
      <c r="P51" s="8">
        <f>$D$19-O51</f>
        <v>14.542898909269697</v>
      </c>
      <c r="Q51" s="8">
        <f>(P51/$D$19)</f>
        <v>0.9854247804085714</v>
      </c>
      <c r="R51" s="9">
        <f>$D$17-Q51*$D$17</f>
        <v>1.3700706415942818</v>
      </c>
    </row>
    <row r="52" spans="2:18" x14ac:dyDescent="0.25">
      <c r="B52" s="10"/>
      <c r="C52" s="8">
        <f>C50/(C48-C49)</f>
        <v>10.211267605633802</v>
      </c>
      <c r="D52" s="9" t="s">
        <v>31</v>
      </c>
      <c r="E52" t="s">
        <v>59</v>
      </c>
      <c r="H52" s="10">
        <v>84</v>
      </c>
      <c r="I52" s="8">
        <f t="shared" si="2"/>
        <v>3377.7856764915446</v>
      </c>
      <c r="J52" s="8">
        <f t="shared" si="0"/>
        <v>0.81339896667052225</v>
      </c>
      <c r="K52" s="8">
        <f t="shared" si="1"/>
        <v>10.655526463383842</v>
      </c>
      <c r="L52" s="8">
        <f>IF(J52&lt;$D$24,0,J52-$D$24)</f>
        <v>0</v>
      </c>
      <c r="M52" s="8">
        <f t="shared" si="3"/>
        <v>11.468925430054364</v>
      </c>
      <c r="N52" s="8">
        <f>0.000028416*$F$10*$D$14*(I52^2)</f>
        <v>11.243203642994127</v>
      </c>
      <c r="O52" s="8">
        <f t="shared" si="4"/>
        <v>0.22572178706023749</v>
      </c>
      <c r="P52" s="8">
        <f>$D$19-O52</f>
        <v>14.532278212939763</v>
      </c>
      <c r="Q52" s="8">
        <f>(P52/$D$19)</f>
        <v>0.98470512352214135</v>
      </c>
      <c r="R52" s="9">
        <f>$D$17-Q52*$D$17</f>
        <v>1.4377183889187108</v>
      </c>
    </row>
    <row r="53" spans="2:18" x14ac:dyDescent="0.25">
      <c r="B53" s="10" t="s">
        <v>51</v>
      </c>
      <c r="C53" s="11">
        <v>0.8</v>
      </c>
      <c r="D53" s="9" t="s">
        <v>12</v>
      </c>
      <c r="H53" s="10">
        <v>86</v>
      </c>
      <c r="I53" s="8">
        <f t="shared" si="2"/>
        <v>3458.2091449794384</v>
      </c>
      <c r="J53" s="8">
        <f t="shared" si="0"/>
        <v>0.85259336132301333</v>
      </c>
      <c r="K53" s="8">
        <f t="shared" si="1"/>
        <v>11.168973033331474</v>
      </c>
      <c r="L53" s="8">
        <f>IF(J53&lt;$D$24,0,J53-$D$24)</f>
        <v>0</v>
      </c>
      <c r="M53" s="8">
        <f t="shared" si="3"/>
        <v>12.021566394654487</v>
      </c>
      <c r="N53" s="8">
        <f>0.000028416*$F$10*$D$14*(I53^2)</f>
        <v>11.784967990870827</v>
      </c>
      <c r="O53" s="8">
        <f t="shared" si="4"/>
        <v>0.23659840378365971</v>
      </c>
      <c r="P53" s="8">
        <f>$D$19-O53</f>
        <v>14.521401596216341</v>
      </c>
      <c r="Q53" s="8">
        <f>(P53/$D$19)</f>
        <v>0.98396812550591817</v>
      </c>
      <c r="R53" s="9">
        <f>$D$17-Q53*$D$17</f>
        <v>1.5069962024436876</v>
      </c>
    </row>
    <row r="54" spans="2:18" x14ac:dyDescent="0.25">
      <c r="B54" s="10" t="s">
        <v>47</v>
      </c>
      <c r="C54" s="12">
        <f>C51-C53</f>
        <v>0.39999999999999991</v>
      </c>
      <c r="D54" s="9"/>
      <c r="H54" s="10">
        <v>88</v>
      </c>
      <c r="I54" s="8">
        <f t="shared" si="2"/>
        <v>3538.6326134673322</v>
      </c>
      <c r="J54" s="8">
        <f t="shared" si="0"/>
        <v>0.8927099770261514</v>
      </c>
      <c r="K54" s="8">
        <f t="shared" si="1"/>
        <v>11.694500699042583</v>
      </c>
      <c r="L54" s="8">
        <f>IF(J54&lt;$D$24,0,J54-$D$24)</f>
        <v>0</v>
      </c>
      <c r="M54" s="8">
        <f t="shared" si="3"/>
        <v>12.587210676068734</v>
      </c>
      <c r="N54" s="8">
        <f>0.000028416*$F$10*$D$14*(I54^2)</f>
        <v>12.339479735168156</v>
      </c>
      <c r="O54" s="8">
        <f t="shared" si="4"/>
        <v>0.24773094090057768</v>
      </c>
      <c r="P54" s="8">
        <f>$D$19-O54</f>
        <v>14.510269059099423</v>
      </c>
      <c r="Q54" s="8">
        <f>(P54/$D$19)</f>
        <v>0.9832137863599012</v>
      </c>
      <c r="R54" s="9">
        <f>$D$17-Q54*$D$17</f>
        <v>1.5779040821692831</v>
      </c>
    </row>
    <row r="55" spans="2:18" x14ac:dyDescent="0.25">
      <c r="B55" s="10" t="s">
        <v>52</v>
      </c>
      <c r="C55" s="8">
        <f>C54*C52</f>
        <v>4.0845070422535201</v>
      </c>
      <c r="D55" s="9" t="s">
        <v>10</v>
      </c>
      <c r="E55" t="s">
        <v>59</v>
      </c>
      <c r="H55" s="10">
        <v>90</v>
      </c>
      <c r="I55" s="8">
        <f t="shared" si="2"/>
        <v>3619.0560819552261</v>
      </c>
      <c r="J55" s="8">
        <f t="shared" si="0"/>
        <v>0.93374881377993602</v>
      </c>
      <c r="K55" s="8">
        <f t="shared" si="1"/>
        <v>12.232109460517162</v>
      </c>
      <c r="L55" s="8">
        <f>IF(J55&lt;$D$24,0,J55-$D$24)</f>
        <v>0</v>
      </c>
      <c r="M55" s="8">
        <f t="shared" si="3"/>
        <v>13.165858274297097</v>
      </c>
      <c r="N55" s="8">
        <f>0.000028416*$F$10*$D$14*(I55^2)</f>
        <v>12.906738875886113</v>
      </c>
      <c r="O55" s="8">
        <f t="shared" si="4"/>
        <v>0.2591193984109843</v>
      </c>
      <c r="P55" s="8">
        <f>$D$19-O55</f>
        <v>14.498880601589017</v>
      </c>
      <c r="Q55" s="8">
        <f>(P55/$D$19)</f>
        <v>0.9824421060840911</v>
      </c>
      <c r="R55" s="9">
        <f>$D$17-Q55*$D$17</f>
        <v>1.6504420280954406</v>
      </c>
    </row>
    <row r="56" spans="2:18" x14ac:dyDescent="0.25">
      <c r="B56" s="10" t="s">
        <v>53</v>
      </c>
      <c r="C56" s="8">
        <f>0.17*C52+C55</f>
        <v>5.8204225352112662</v>
      </c>
      <c r="D56" s="9" t="s">
        <v>10</v>
      </c>
      <c r="H56" s="10">
        <v>92</v>
      </c>
      <c r="I56" s="8">
        <f t="shared" si="2"/>
        <v>3699.4795504431199</v>
      </c>
      <c r="J56" s="8">
        <f t="shared" si="0"/>
        <v>0.97570987158436773</v>
      </c>
      <c r="K56" s="8">
        <f t="shared" si="1"/>
        <v>12.781799317755217</v>
      </c>
      <c r="L56" s="8">
        <f>IF(J56&lt;$D$24,0,J56-$D$24)</f>
        <v>0</v>
      </c>
      <c r="M56" s="8">
        <f t="shared" si="3"/>
        <v>13.757509189339585</v>
      </c>
      <c r="N56" s="8">
        <f>0.000028416*$F$10*$D$14*(I56^2)</f>
        <v>13.486745413024698</v>
      </c>
      <c r="O56" s="8">
        <f t="shared" si="4"/>
        <v>0.27076377631488668</v>
      </c>
      <c r="P56" s="8">
        <f>$D$19-O56</f>
        <v>14.487236223685114</v>
      </c>
      <c r="Q56" s="8">
        <f>(P56/$D$19)</f>
        <v>0.98165308467848711</v>
      </c>
      <c r="R56" s="9">
        <f>$D$17-Q56*$D$17</f>
        <v>1.7246100402222169</v>
      </c>
    </row>
    <row r="57" spans="2:18" ht="15.75" thickBot="1" x14ac:dyDescent="0.3">
      <c r="B57" s="13" t="s">
        <v>54</v>
      </c>
      <c r="C57" s="16">
        <v>3.7</v>
      </c>
      <c r="D57" s="15" t="s">
        <v>8</v>
      </c>
      <c r="E57" t="s">
        <v>59</v>
      </c>
      <c r="H57" s="10">
        <v>94</v>
      </c>
      <c r="I57" s="8">
        <f t="shared" si="2"/>
        <v>3779.9030189310138</v>
      </c>
      <c r="J57" s="8">
        <f t="shared" si="0"/>
        <v>1.0185931504394463</v>
      </c>
      <c r="K57" s="8">
        <f t="shared" si="1"/>
        <v>13.343570270756745</v>
      </c>
      <c r="L57" s="8">
        <f>IF(J57&lt;$D$24,0,J57-$D$24)</f>
        <v>0</v>
      </c>
      <c r="M57" s="8">
        <f t="shared" si="3"/>
        <v>14.362163421196191</v>
      </c>
      <c r="N57" s="8">
        <f>0.000028416*$F$10*$D$14*(I57^2)</f>
        <v>14.079499346583912</v>
      </c>
      <c r="O57" s="8">
        <f t="shared" si="4"/>
        <v>0.28266407461227949</v>
      </c>
      <c r="P57" s="8">
        <f>$D$19-O57</f>
        <v>14.475335925387721</v>
      </c>
      <c r="Q57" s="8">
        <f>(P57/$D$19)</f>
        <v>0.98084672214308988</v>
      </c>
      <c r="R57" s="9">
        <f>$D$17-Q57*$D$17</f>
        <v>1.8004081185495551</v>
      </c>
    </row>
    <row r="58" spans="2:18" x14ac:dyDescent="0.25">
      <c r="H58" s="10">
        <v>96</v>
      </c>
      <c r="I58" s="8">
        <f t="shared" si="2"/>
        <v>3860.3264874189081</v>
      </c>
      <c r="J58" s="8">
        <f t="shared" si="0"/>
        <v>1.0623986503451719</v>
      </c>
      <c r="K58" s="8">
        <f t="shared" si="1"/>
        <v>13.917422319521751</v>
      </c>
      <c r="L58" s="8">
        <f>IF(J58&lt;$D$24,0,J58-$D$24)</f>
        <v>0</v>
      </c>
      <c r="M58" s="8">
        <f t="shared" si="3"/>
        <v>14.979820969866923</v>
      </c>
      <c r="N58" s="8">
        <f>0.000028416*$F$10*$D$14*(I58^2)</f>
        <v>14.685000676563757</v>
      </c>
      <c r="O58" s="8">
        <f t="shared" si="4"/>
        <v>0.29482029330316628</v>
      </c>
      <c r="P58" s="8">
        <f>$D$19-O58</f>
        <v>14.463179706696835</v>
      </c>
      <c r="Q58" s="8">
        <f>(P58/$D$19)</f>
        <v>0.98002301847789897</v>
      </c>
      <c r="R58" s="9">
        <f>$D$17-Q58*$D$17</f>
        <v>1.8778362630774978</v>
      </c>
    </row>
    <row r="59" spans="2:18" x14ac:dyDescent="0.25">
      <c r="H59" s="10">
        <v>98</v>
      </c>
      <c r="I59" s="8">
        <f t="shared" si="2"/>
        <v>3940.7499559068019</v>
      </c>
      <c r="J59" s="8">
        <f t="shared" si="0"/>
        <v>1.107126371301544</v>
      </c>
      <c r="K59" s="8">
        <f t="shared" si="1"/>
        <v>14.503355464050227</v>
      </c>
      <c r="L59" s="8">
        <f>IF(J59&lt;$D$24,0,J59-$D$24)</f>
        <v>0</v>
      </c>
      <c r="M59" s="8">
        <f t="shared" si="3"/>
        <v>15.61048183535177</v>
      </c>
      <c r="N59" s="8">
        <f>0.000028416*$F$10*$D$14*(I59^2)</f>
        <v>15.303249402964227</v>
      </c>
      <c r="O59" s="8">
        <f t="shared" si="4"/>
        <v>0.3072324323875435</v>
      </c>
      <c r="P59" s="8">
        <f>$D$19-O59</f>
        <v>14.450767567612457</v>
      </c>
      <c r="Q59" s="8">
        <f>(P59/$D$19)</f>
        <v>0.97918197368291482</v>
      </c>
      <c r="R59" s="9">
        <f>$D$17-Q59*$D$17</f>
        <v>1.9568944738060026</v>
      </c>
    </row>
    <row r="60" spans="2:18" x14ac:dyDescent="0.25">
      <c r="H60" s="10">
        <v>100</v>
      </c>
      <c r="I60" s="8">
        <f t="shared" si="2"/>
        <v>4021.1734243946958</v>
      </c>
      <c r="J60" s="8">
        <f t="shared" si="0"/>
        <v>1.1527763133085631</v>
      </c>
      <c r="K60" s="8">
        <f t="shared" si="1"/>
        <v>15.101369704342178</v>
      </c>
      <c r="L60" s="8">
        <f>IF(J60&lt;$D$24,0,J60-$D$24)</f>
        <v>0</v>
      </c>
      <c r="M60" s="8">
        <f t="shared" si="3"/>
        <v>16.25414601765074</v>
      </c>
      <c r="N60" s="8">
        <f>0.000028416*$F$10*$D$14*(I60^2)</f>
        <v>15.934245525785325</v>
      </c>
      <c r="O60" s="8">
        <f t="shared" si="4"/>
        <v>0.31990049186541469</v>
      </c>
      <c r="P60" s="8">
        <f>$D$19-O60</f>
        <v>14.438099508134586</v>
      </c>
      <c r="Q60" s="8">
        <f>(P60/$D$19)</f>
        <v>0.97832358775813699</v>
      </c>
      <c r="R60" s="9">
        <f>$D$17-Q60*$D$17</f>
        <v>2.0375827507351261</v>
      </c>
    </row>
    <row r="61" spans="2:18" x14ac:dyDescent="0.25">
      <c r="H61" s="10">
        <v>102</v>
      </c>
      <c r="I61" s="8">
        <f t="shared" si="2"/>
        <v>4101.5968928825896</v>
      </c>
      <c r="J61" s="8">
        <f t="shared" si="0"/>
        <v>1.199348476366229</v>
      </c>
      <c r="K61" s="8">
        <f t="shared" si="1"/>
        <v>15.7114650403976</v>
      </c>
      <c r="L61" s="8">
        <f>IF(J61&lt;$D$24,0,J61-$D$24)</f>
        <v>0</v>
      </c>
      <c r="M61" s="8">
        <f t="shared" si="3"/>
        <v>16.910813516763831</v>
      </c>
      <c r="N61" s="8">
        <f>0.000028416*$F$10*$D$14*(I61^2)</f>
        <v>16.577989045027049</v>
      </c>
      <c r="O61" s="8">
        <f t="shared" si="4"/>
        <v>0.33282447173678165</v>
      </c>
      <c r="P61" s="8">
        <f>$D$19-O61</f>
        <v>14.425175528263219</v>
      </c>
      <c r="Q61" s="8">
        <f>(P61/$D$19)</f>
        <v>0.97744786070356537</v>
      </c>
      <c r="R61" s="9">
        <f>$D$17-Q61*$D$17</f>
        <v>2.1199010938648541</v>
      </c>
    </row>
    <row r="62" spans="2:18" ht="15.75" thickBot="1" x14ac:dyDescent="0.3">
      <c r="H62" s="10">
        <v>104</v>
      </c>
      <c r="I62" s="14">
        <f t="shared" si="2"/>
        <v>4182.0203613704834</v>
      </c>
      <c r="J62" s="14">
        <f t="shared" si="0"/>
        <v>1.2468428604745418</v>
      </c>
      <c r="K62" s="14">
        <f t="shared" si="1"/>
        <v>16.333641472216499</v>
      </c>
      <c r="L62" s="14">
        <f>IF(J62&lt;$D$24,0,J62-$D$24)</f>
        <v>0</v>
      </c>
      <c r="M62" s="14">
        <f t="shared" si="3"/>
        <v>17.580484332691039</v>
      </c>
      <c r="N62" s="14">
        <f>0.000028416*$F$10*$D$14*(I62^2)</f>
        <v>17.234479960689406</v>
      </c>
      <c r="O62" s="14">
        <f t="shared" si="4"/>
        <v>0.3460043720016337</v>
      </c>
      <c r="P62" s="14">
        <f>$D$19-O62</f>
        <v>14.411995627998367</v>
      </c>
      <c r="Q62" s="14">
        <f>(P62/$D$19)</f>
        <v>0.97655479251920085</v>
      </c>
      <c r="R62" s="15">
        <f>$D$17-Q62*$D$17</f>
        <v>2.2038495031951157</v>
      </c>
    </row>
    <row r="65" customFormat="1" x14ac:dyDescent="0.25"/>
    <row r="66" customFormat="1" x14ac:dyDescent="0.25"/>
    <row r="67"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9" customFormat="1" x14ac:dyDescent="0.25"/>
    <row r="81" customFormat="1" x14ac:dyDescent="0.25"/>
    <row r="82" customFormat="1" x14ac:dyDescent="0.25"/>
    <row r="83" customFormat="1" x14ac:dyDescent="0.25"/>
    <row r="84" customFormat="1" x14ac:dyDescent="0.25"/>
    <row r="85" customFormat="1" x14ac:dyDescent="0.25"/>
    <row r="86" customFormat="1" x14ac:dyDescent="0.25"/>
    <row r="88" customFormat="1" x14ac:dyDescent="0.25"/>
    <row r="89" customFormat="1" x14ac:dyDescent="0.25"/>
    <row r="90" customFormat="1" x14ac:dyDescent="0.25"/>
    <row r="91" customFormat="1" x14ac:dyDescent="0.25"/>
    <row r="92" customFormat="1" x14ac:dyDescent="0.25"/>
    <row r="93" customFormat="1" x14ac:dyDescent="0.25"/>
    <row r="95" customFormat="1" x14ac:dyDescent="0.25"/>
    <row r="96" customFormat="1" x14ac:dyDescent="0.25"/>
    <row r="97" customFormat="1" x14ac:dyDescent="0.25"/>
    <row r="98" customFormat="1" x14ac:dyDescent="0.25"/>
    <row r="99" customFormat="1" x14ac:dyDescent="0.25"/>
    <row r="100" customFormat="1" x14ac:dyDescent="0.25"/>
  </sheetData>
  <mergeCells count="1">
    <mergeCell ref="H9:R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2CBFD-AF6D-4152-BDD0-08B18A3B81C3}">
  <dimension ref="B2:R62"/>
  <sheetViews>
    <sheetView workbookViewId="0">
      <selection activeCell="E14" sqref="E14"/>
    </sheetView>
  </sheetViews>
  <sheetFormatPr defaultRowHeight="15" x14ac:dyDescent="0.25"/>
  <cols>
    <col min="2" max="2" width="19.42578125" customWidth="1"/>
    <col min="3" max="3" width="13.140625" customWidth="1"/>
    <col min="5" max="5" width="13.85546875" customWidth="1"/>
    <col min="6" max="6" width="10.42578125" customWidth="1"/>
    <col min="10" max="11" width="12.7109375" customWidth="1"/>
    <col min="14" max="14" width="13.42578125" customWidth="1"/>
  </cols>
  <sheetData>
    <row r="2" spans="2:18" x14ac:dyDescent="0.25">
      <c r="D2" t="s">
        <v>44</v>
      </c>
      <c r="E2" t="s">
        <v>58</v>
      </c>
      <c r="F2" t="s">
        <v>2</v>
      </c>
      <c r="G2" t="s">
        <v>3</v>
      </c>
    </row>
    <row r="3" spans="2:18" x14ac:dyDescent="0.25">
      <c r="B3" t="s">
        <v>0</v>
      </c>
      <c r="C3" t="s">
        <v>1</v>
      </c>
      <c r="D3" s="2">
        <v>27</v>
      </c>
      <c r="E3">
        <f>D3*PI()</f>
        <v>84.823001646924411</v>
      </c>
      <c r="F3">
        <f>(5280/(E3/12))/60</f>
        <v>12.449453326299368</v>
      </c>
      <c r="G3" s="2">
        <v>3.23</v>
      </c>
      <c r="H3">
        <f>G3*F3</f>
        <v>40.211734243946957</v>
      </c>
    </row>
    <row r="6" spans="2:18" x14ac:dyDescent="0.25">
      <c r="B6" t="s">
        <v>4</v>
      </c>
      <c r="C6" t="s">
        <v>5</v>
      </c>
      <c r="D6" s="2">
        <v>31.3</v>
      </c>
      <c r="E6" t="s">
        <v>8</v>
      </c>
      <c r="F6">
        <f>D6/$D$12</f>
        <v>6.9004683499988104E-2</v>
      </c>
      <c r="G6" t="s">
        <v>10</v>
      </c>
    </row>
    <row r="7" spans="2:18" x14ac:dyDescent="0.25">
      <c r="C7" t="s">
        <v>40</v>
      </c>
      <c r="D7">
        <f>D8+D9</f>
        <v>29.6</v>
      </c>
      <c r="E7" t="s">
        <v>8</v>
      </c>
    </row>
    <row r="8" spans="2:18" x14ac:dyDescent="0.25">
      <c r="C8" t="s">
        <v>6</v>
      </c>
      <c r="D8" s="2">
        <v>27.1</v>
      </c>
      <c r="E8" t="s">
        <v>8</v>
      </c>
      <c r="F8">
        <f>D7/$D$12</f>
        <v>6.5256825290723575E-2</v>
      </c>
      <c r="G8" t="s">
        <v>10</v>
      </c>
    </row>
    <row r="9" spans="2:18" ht="15.75" thickBot="1" x14ac:dyDescent="0.3">
      <c r="C9" t="s">
        <v>54</v>
      </c>
      <c r="D9" s="2">
        <v>2.5</v>
      </c>
      <c r="E9" t="s">
        <v>8</v>
      </c>
      <c r="H9" s="18" t="s">
        <v>57</v>
      </c>
      <c r="I9" s="18"/>
      <c r="J9" s="18"/>
      <c r="K9" s="18"/>
      <c r="L9" s="18"/>
      <c r="M9" s="18"/>
      <c r="N9" s="18"/>
      <c r="O9" s="18"/>
      <c r="P9" s="18"/>
      <c r="Q9" s="18"/>
      <c r="R9" s="18"/>
    </row>
    <row r="10" spans="2:18" x14ac:dyDescent="0.25">
      <c r="C10" t="s">
        <v>7</v>
      </c>
      <c r="D10">
        <v>12.1</v>
      </c>
      <c r="E10" t="s">
        <v>8</v>
      </c>
      <c r="F10">
        <f>D10/$D$12</f>
        <v>2.6675931960059296E-2</v>
      </c>
      <c r="G10" t="s">
        <v>10</v>
      </c>
      <c r="H10" s="17" t="s">
        <v>13</v>
      </c>
      <c r="I10" s="5" t="s">
        <v>42</v>
      </c>
      <c r="J10" s="5" t="s">
        <v>21</v>
      </c>
      <c r="K10" s="5" t="s">
        <v>23</v>
      </c>
      <c r="L10" s="5" t="s">
        <v>22</v>
      </c>
      <c r="M10" s="5"/>
      <c r="N10" s="5" t="s">
        <v>7</v>
      </c>
      <c r="O10" s="5" t="s">
        <v>25</v>
      </c>
      <c r="P10" s="5" t="s">
        <v>33</v>
      </c>
      <c r="Q10" s="5" t="s">
        <v>34</v>
      </c>
      <c r="R10" s="6" t="s">
        <v>16</v>
      </c>
    </row>
    <row r="11" spans="2:18" x14ac:dyDescent="0.25">
      <c r="E11" t="s">
        <v>8</v>
      </c>
      <c r="F11">
        <f>D11/$D$12</f>
        <v>0</v>
      </c>
      <c r="H11" s="10">
        <v>2</v>
      </c>
      <c r="I11" s="8">
        <f>H11*$H$3</f>
        <v>80.423468487893913</v>
      </c>
      <c r="J11" s="8">
        <f t="shared" ref="J11:J62" si="0">0.000028416*$F$6*$D$13*(I11^2)</f>
        <v>1.4432759442623211E-2</v>
      </c>
      <c r="K11" s="8">
        <f t="shared" ref="K11:K62" si="1">0.000028416*$F$8*$D$13*(I11^2)</f>
        <v>1.3648871549573388E-2</v>
      </c>
      <c r="L11" s="8">
        <f>IF(J11&lt;$D$24,0,J11-$D$24)</f>
        <v>0</v>
      </c>
      <c r="M11" s="8">
        <f>J11+K11-L11</f>
        <v>2.8081630992196599E-2</v>
      </c>
      <c r="N11" s="8">
        <f>0.000028416*$F$10*$D$14*(I11^2)</f>
        <v>6.3736982103141304E-3</v>
      </c>
      <c r="O11" s="8">
        <f>M11-N11</f>
        <v>2.1707932781882468E-2</v>
      </c>
      <c r="P11" s="8">
        <f>$D$19-O11</f>
        <v>14.736292067218118</v>
      </c>
      <c r="Q11" s="8">
        <f>(P11/$D$19)</f>
        <v>0.99852907353422671</v>
      </c>
      <c r="R11" s="9">
        <f>$D$17-Q11*$D$17</f>
        <v>0.13826708778269392</v>
      </c>
    </row>
    <row r="12" spans="2:18" x14ac:dyDescent="0.25">
      <c r="C12" t="s">
        <v>43</v>
      </c>
      <c r="D12">
        <v>453.5924</v>
      </c>
      <c r="E12" t="s">
        <v>9</v>
      </c>
      <c r="H12" s="10">
        <v>4</v>
      </c>
      <c r="I12" s="8">
        <f t="shared" ref="I12:I62" si="2">H12*$H$3</f>
        <v>160.84693697578783</v>
      </c>
      <c r="J12" s="8">
        <f t="shared" si="0"/>
        <v>5.7731037770492842E-2</v>
      </c>
      <c r="K12" s="8">
        <f t="shared" si="1"/>
        <v>5.4595486198293554E-2</v>
      </c>
      <c r="L12" s="8">
        <f>IF(J12&lt;$D$24,0,J12-$D$24)</f>
        <v>0</v>
      </c>
      <c r="M12" s="8">
        <f t="shared" ref="M12:M62" si="3">J12+K12-L12</f>
        <v>0.1123265239687864</v>
      </c>
      <c r="N12" s="8">
        <f>0.000028416*$F$10*$D$14*(I12^2)</f>
        <v>2.5494792841256522E-2</v>
      </c>
      <c r="O12" s="8">
        <f t="shared" ref="O12:O62" si="4">M12-N12</f>
        <v>8.6831731127529871E-2</v>
      </c>
      <c r="P12" s="8">
        <f>$D$19-O12</f>
        <v>14.671168268872471</v>
      </c>
      <c r="Q12" s="8">
        <f>(P12/$D$19)</f>
        <v>0.99411629413690672</v>
      </c>
      <c r="R12" s="9">
        <f>$D$17-Q12*$D$17</f>
        <v>0.55306835113076147</v>
      </c>
    </row>
    <row r="13" spans="2:18" x14ac:dyDescent="0.25">
      <c r="C13" t="s">
        <v>11</v>
      </c>
      <c r="D13">
        <v>1.1379999999999999</v>
      </c>
      <c r="E13" t="s">
        <v>12</v>
      </c>
      <c r="H13" s="10">
        <v>6</v>
      </c>
      <c r="I13" s="8">
        <f t="shared" si="2"/>
        <v>241.27040546368175</v>
      </c>
      <c r="J13" s="8">
        <f t="shared" si="0"/>
        <v>0.1298948349836089</v>
      </c>
      <c r="K13" s="8">
        <f t="shared" si="1"/>
        <v>0.12283984394616052</v>
      </c>
      <c r="L13" s="8">
        <f>IF(J13&lt;$D$24,0,J13-$D$24)</f>
        <v>0</v>
      </c>
      <c r="M13" s="8">
        <f t="shared" si="3"/>
        <v>0.25273467892976942</v>
      </c>
      <c r="N13" s="8">
        <f>0.000028416*$F$10*$D$14*(I13^2)</f>
        <v>5.7363283892827174E-2</v>
      </c>
      <c r="O13" s="8">
        <f t="shared" si="4"/>
        <v>0.19537139503694223</v>
      </c>
      <c r="P13" s="8">
        <f>$D$19-O13</f>
        <v>14.562628604963059</v>
      </c>
      <c r="Q13" s="8">
        <f>(P13/$D$19)</f>
        <v>0.98676166180804026</v>
      </c>
      <c r="R13" s="9">
        <f>$D$17-Q13*$D$17</f>
        <v>1.2444037900442169</v>
      </c>
    </row>
    <row r="14" spans="2:18" x14ac:dyDescent="0.25">
      <c r="C14" t="s">
        <v>41</v>
      </c>
      <c r="D14">
        <v>1.3</v>
      </c>
      <c r="E14" t="s">
        <v>12</v>
      </c>
      <c r="H14" s="10">
        <v>8</v>
      </c>
      <c r="I14" s="8">
        <f t="shared" si="2"/>
        <v>321.69387395157565</v>
      </c>
      <c r="J14" s="8">
        <f t="shared" si="0"/>
        <v>0.23092415108197137</v>
      </c>
      <c r="K14" s="8">
        <f t="shared" si="1"/>
        <v>0.21838194479317422</v>
      </c>
      <c r="L14" s="8">
        <f>IF(J14&lt;$D$24,0,J14-$D$24)</f>
        <v>0</v>
      </c>
      <c r="M14" s="8">
        <f t="shared" si="3"/>
        <v>0.44930609587514558</v>
      </c>
      <c r="N14" s="8">
        <f>0.000028416*$F$10*$D$14*(I14^2)</f>
        <v>0.10197917136502609</v>
      </c>
      <c r="O14" s="8">
        <f t="shared" si="4"/>
        <v>0.34732692451011948</v>
      </c>
      <c r="P14" s="8">
        <f>$D$19-O14</f>
        <v>14.410673075489882</v>
      </c>
      <c r="Q14" s="8">
        <f>(P14/$D$19)</f>
        <v>0.9764651765476271</v>
      </c>
      <c r="R14" s="9">
        <f>$D$17-Q14*$D$17</f>
        <v>2.2122734045230459</v>
      </c>
    </row>
    <row r="15" spans="2:18" x14ac:dyDescent="0.25">
      <c r="H15" s="10">
        <v>10</v>
      </c>
      <c r="I15" s="8">
        <f t="shared" si="2"/>
        <v>402.11734243946955</v>
      </c>
      <c r="J15" s="8">
        <f t="shared" si="0"/>
        <v>0.36081898606558022</v>
      </c>
      <c r="K15" s="8">
        <f t="shared" si="1"/>
        <v>0.34122178873933467</v>
      </c>
      <c r="L15" s="8">
        <f>IF(J15&lt;$D$24,0,J15-$D$24)</f>
        <v>0</v>
      </c>
      <c r="M15" s="8">
        <f t="shared" si="3"/>
        <v>0.70204077480491489</v>
      </c>
      <c r="N15" s="8">
        <f>0.000028416*$F$10*$D$14*(I15^2)</f>
        <v>0.15934245525785323</v>
      </c>
      <c r="O15" s="8">
        <f t="shared" si="4"/>
        <v>0.5426983195470616</v>
      </c>
      <c r="P15" s="8">
        <f>$D$19-O15</f>
        <v>14.215301680452939</v>
      </c>
      <c r="Q15" s="8">
        <f>(P15/$D$19)</f>
        <v>0.96322683835566725</v>
      </c>
      <c r="R15" s="9">
        <f>$D$17-Q15*$D$17</f>
        <v>3.456677194567277</v>
      </c>
    </row>
    <row r="16" spans="2:18" x14ac:dyDescent="0.25">
      <c r="H16" s="10">
        <v>12</v>
      </c>
      <c r="I16" s="8">
        <f t="shared" si="2"/>
        <v>482.54081092736351</v>
      </c>
      <c r="J16" s="8">
        <f t="shared" si="0"/>
        <v>0.51957933993443561</v>
      </c>
      <c r="K16" s="8">
        <f t="shared" si="1"/>
        <v>0.49135937578464206</v>
      </c>
      <c r="L16" s="8">
        <f>IF(J16&lt;$D$24,0,J16-$D$24)</f>
        <v>0</v>
      </c>
      <c r="M16" s="8">
        <f t="shared" si="3"/>
        <v>1.0109387157190777</v>
      </c>
      <c r="N16" s="8">
        <f>0.000028416*$F$10*$D$14*(I16^2)</f>
        <v>0.2294531355713087</v>
      </c>
      <c r="O16" s="8">
        <f t="shared" si="4"/>
        <v>0.78148558014776892</v>
      </c>
      <c r="P16" s="8">
        <f>$D$19-O16</f>
        <v>13.976514419852233</v>
      </c>
      <c r="Q16" s="8">
        <f>(P16/$D$19)</f>
        <v>0.94704664723216103</v>
      </c>
      <c r="R16" s="9">
        <f>$D$17-Q16*$D$17</f>
        <v>4.9776151601768674</v>
      </c>
    </row>
    <row r="17" spans="2:18" x14ac:dyDescent="0.25">
      <c r="B17" t="s">
        <v>32</v>
      </c>
      <c r="D17">
        <v>94</v>
      </c>
      <c r="H17" s="10">
        <v>14</v>
      </c>
      <c r="I17" s="8">
        <f t="shared" si="2"/>
        <v>562.96427941525735</v>
      </c>
      <c r="J17" s="8">
        <f t="shared" si="0"/>
        <v>0.70720521268853709</v>
      </c>
      <c r="K17" s="8">
        <f t="shared" si="1"/>
        <v>0.66879470592909596</v>
      </c>
      <c r="L17" s="8">
        <f>IF(J17&lt;$D$24,0,J17-$D$24)</f>
        <v>0</v>
      </c>
      <c r="M17" s="8">
        <f t="shared" si="3"/>
        <v>1.375999918617633</v>
      </c>
      <c r="N17" s="8">
        <f>0.000028416*$F$10*$D$14*(I17^2)</f>
        <v>0.31231121230539233</v>
      </c>
      <c r="O17" s="8">
        <f t="shared" si="4"/>
        <v>1.0636887063122407</v>
      </c>
      <c r="P17" s="8">
        <f>$D$19-O17</f>
        <v>13.694311293687761</v>
      </c>
      <c r="Q17" s="8">
        <f>(P17/$D$19)</f>
        <v>0.92792460317710801</v>
      </c>
      <c r="R17" s="9">
        <f>$D$17-Q17*$D$17</f>
        <v>6.7750873013518458</v>
      </c>
    </row>
    <row r="18" spans="2:18" x14ac:dyDescent="0.25">
      <c r="B18" t="s">
        <v>14</v>
      </c>
      <c r="D18">
        <v>0.157</v>
      </c>
      <c r="E18" t="s">
        <v>15</v>
      </c>
      <c r="H18" s="10">
        <v>16</v>
      </c>
      <c r="I18" s="8">
        <f t="shared" si="2"/>
        <v>643.38774790315131</v>
      </c>
      <c r="J18" s="8">
        <f t="shared" si="0"/>
        <v>0.92369660432788547</v>
      </c>
      <c r="K18" s="8">
        <f t="shared" si="1"/>
        <v>0.87352777917269686</v>
      </c>
      <c r="L18" s="8">
        <f>IF(J18&lt;$D$24,0,J18-$D$24)</f>
        <v>0</v>
      </c>
      <c r="M18" s="8">
        <f t="shared" si="3"/>
        <v>1.7972243835005823</v>
      </c>
      <c r="N18" s="8">
        <f>0.000028416*$F$10*$D$14*(I18^2)</f>
        <v>0.40791668546010434</v>
      </c>
      <c r="O18" s="8">
        <f t="shared" si="4"/>
        <v>1.3893076980404779</v>
      </c>
      <c r="P18" s="8">
        <f>$D$19-O18</f>
        <v>13.368692301959523</v>
      </c>
      <c r="Q18" s="8">
        <f>(P18/$D$19)</f>
        <v>0.9058607061905084</v>
      </c>
      <c r="R18" s="9">
        <f>$D$17-Q18*$D$17</f>
        <v>8.849093618092212</v>
      </c>
    </row>
    <row r="19" spans="2:18" x14ac:dyDescent="0.25">
      <c r="B19" t="s">
        <v>16</v>
      </c>
      <c r="D19">
        <f>D17*D18</f>
        <v>14.758000000000001</v>
      </c>
      <c r="H19" s="10">
        <v>18</v>
      </c>
      <c r="I19" s="8">
        <f t="shared" si="2"/>
        <v>723.81121639104526</v>
      </c>
      <c r="J19" s="8">
        <f t="shared" si="0"/>
        <v>1.1690535148524801</v>
      </c>
      <c r="K19" s="8">
        <f t="shared" si="1"/>
        <v>1.1055585955154448</v>
      </c>
      <c r="L19" s="8">
        <f>IF(J19&lt;$D$24,0,J19-$D$24)</f>
        <v>0</v>
      </c>
      <c r="M19" s="8">
        <f t="shared" si="3"/>
        <v>2.2746121103679249</v>
      </c>
      <c r="N19" s="8">
        <f>0.000028416*$F$10*$D$14*(I19^2)</f>
        <v>0.51626955503544458</v>
      </c>
      <c r="O19" s="8">
        <f t="shared" si="4"/>
        <v>1.7583425553324803</v>
      </c>
      <c r="P19" s="8">
        <f>$D$19-O19</f>
        <v>12.99965744466752</v>
      </c>
      <c r="Q19" s="8">
        <f>(P19/$D$19)</f>
        <v>0.88085495627236199</v>
      </c>
      <c r="R19" s="9">
        <f>$D$17-Q19*$D$17</f>
        <v>11.199634110397966</v>
      </c>
    </row>
    <row r="20" spans="2:18" x14ac:dyDescent="0.25">
      <c r="H20" s="10">
        <v>20</v>
      </c>
      <c r="I20" s="8">
        <f t="shared" si="2"/>
        <v>804.23468487893911</v>
      </c>
      <c r="J20" s="8">
        <f t="shared" si="0"/>
        <v>1.4432759442623209</v>
      </c>
      <c r="K20" s="8">
        <f t="shared" si="1"/>
        <v>1.3648871549573387</v>
      </c>
      <c r="L20" s="8">
        <f>IF(J20&lt;$D$24,0,J20-$D$24)</f>
        <v>0</v>
      </c>
      <c r="M20" s="8">
        <f t="shared" si="3"/>
        <v>2.8081630992196596</v>
      </c>
      <c r="N20" s="8">
        <f>0.000028416*$F$10*$D$14*(I20^2)</f>
        <v>0.63736982103141293</v>
      </c>
      <c r="O20" s="8">
        <f t="shared" si="4"/>
        <v>2.1707932781882464</v>
      </c>
      <c r="P20" s="8">
        <f>$D$19-O20</f>
        <v>12.587206721811754</v>
      </c>
      <c r="Q20" s="8">
        <f>(P20/$D$19)</f>
        <v>0.85290735342266921</v>
      </c>
      <c r="R20" s="9">
        <f>$D$17-Q20*$D$17</f>
        <v>13.826708778269094</v>
      </c>
    </row>
    <row r="21" spans="2:18" x14ac:dyDescent="0.25">
      <c r="B21" t="s">
        <v>17</v>
      </c>
      <c r="D21" s="2">
        <v>2.85</v>
      </c>
      <c r="E21" t="s">
        <v>10</v>
      </c>
      <c r="F21" t="s">
        <v>56</v>
      </c>
      <c r="H21" s="10">
        <v>22</v>
      </c>
      <c r="I21" s="8">
        <f t="shared" si="2"/>
        <v>884.65815336683306</v>
      </c>
      <c r="J21" s="8">
        <f t="shared" si="0"/>
        <v>1.7463638925574085</v>
      </c>
      <c r="K21" s="8">
        <f t="shared" si="1"/>
        <v>1.6515134574983803</v>
      </c>
      <c r="L21" s="8">
        <f>IF(J21&lt;$D$24,0,J21-$D$24)</f>
        <v>0</v>
      </c>
      <c r="M21" s="8">
        <f t="shared" si="3"/>
        <v>3.3978773500557891</v>
      </c>
      <c r="N21" s="8">
        <f>0.000028416*$F$10*$D$14*(I21^2)</f>
        <v>0.77121748344800978</v>
      </c>
      <c r="O21" s="8">
        <f t="shared" si="4"/>
        <v>2.6266598666077794</v>
      </c>
      <c r="P21" s="8">
        <f>$D$19-O21</f>
        <v>12.131340133392222</v>
      </c>
      <c r="Q21" s="8">
        <f>(P21/$D$19)</f>
        <v>0.82201789764142974</v>
      </c>
      <c r="R21" s="9">
        <f>$D$17-Q21*$D$17</f>
        <v>16.730317621705609</v>
      </c>
    </row>
    <row r="22" spans="2:18" x14ac:dyDescent="0.25">
      <c r="B22" t="s">
        <v>18</v>
      </c>
      <c r="D22" s="2">
        <v>6.6</v>
      </c>
      <c r="E22" t="s">
        <v>19</v>
      </c>
      <c r="F22" t="s">
        <v>56</v>
      </c>
      <c r="H22" s="10">
        <v>24</v>
      </c>
      <c r="I22" s="8">
        <f t="shared" si="2"/>
        <v>965.08162185472702</v>
      </c>
      <c r="J22" s="8">
        <f t="shared" si="0"/>
        <v>2.0783173597377425</v>
      </c>
      <c r="K22" s="8">
        <f t="shared" si="1"/>
        <v>1.9654375031385682</v>
      </c>
      <c r="L22" s="8">
        <f>IF(J22&lt;$D$24,0,J22-$D$24)</f>
        <v>0</v>
      </c>
      <c r="M22" s="8">
        <f t="shared" si="3"/>
        <v>4.0437548628763107</v>
      </c>
      <c r="N22" s="8">
        <f>0.000028416*$F$10*$D$14*(I22^2)</f>
        <v>0.91781254228523479</v>
      </c>
      <c r="O22" s="8">
        <f t="shared" si="4"/>
        <v>3.1259423205910757</v>
      </c>
      <c r="P22" s="8">
        <f>$D$19-O22</f>
        <v>11.632057679408925</v>
      </c>
      <c r="Q22" s="8">
        <f>(P22/$D$19)</f>
        <v>0.78818658892864379</v>
      </c>
      <c r="R22" s="9">
        <f>$D$17-Q22*$D$17</f>
        <v>19.910460640707484</v>
      </c>
    </row>
    <row r="23" spans="2:18" x14ac:dyDescent="0.25">
      <c r="B23" t="s">
        <v>20</v>
      </c>
      <c r="D23">
        <v>0.16900000000000001</v>
      </c>
      <c r="E23" t="s">
        <v>12</v>
      </c>
      <c r="H23" s="10">
        <v>26</v>
      </c>
      <c r="I23" s="8">
        <f t="shared" si="2"/>
        <v>1045.5050903426209</v>
      </c>
      <c r="J23" s="8">
        <f t="shared" si="0"/>
        <v>2.4391363458033224</v>
      </c>
      <c r="K23" s="8">
        <f t="shared" si="1"/>
        <v>2.3066592918779025</v>
      </c>
      <c r="L23" s="8">
        <f>IF(J23&lt;$D$24,0,J23-$D$24)</f>
        <v>0</v>
      </c>
      <c r="M23" s="8">
        <f t="shared" si="3"/>
        <v>4.7457956376812245</v>
      </c>
      <c r="N23" s="8">
        <f>0.000028416*$F$10*$D$14*(I23^2)</f>
        <v>1.0771549975430879</v>
      </c>
      <c r="O23" s="8">
        <f t="shared" si="4"/>
        <v>3.6686406401381366</v>
      </c>
      <c r="P23" s="8">
        <f>$D$19-O23</f>
        <v>11.089359359861865</v>
      </c>
      <c r="Q23" s="8">
        <f>(P23/$D$19)</f>
        <v>0.75141342728431115</v>
      </c>
      <c r="R23" s="9">
        <f>$D$17-Q23*$D$17</f>
        <v>23.367137835274747</v>
      </c>
    </row>
    <row r="24" spans="2:18" x14ac:dyDescent="0.25">
      <c r="B24" t="s">
        <v>24</v>
      </c>
      <c r="D24">
        <f>D21+D22*D23</f>
        <v>3.9653999999999998</v>
      </c>
      <c r="E24" t="s">
        <v>10</v>
      </c>
      <c r="H24" s="10">
        <v>28</v>
      </c>
      <c r="I24" s="8">
        <f t="shared" si="2"/>
        <v>1125.9285588305147</v>
      </c>
      <c r="J24" s="8">
        <f t="shared" si="0"/>
        <v>2.8288208507541484</v>
      </c>
      <c r="K24" s="8">
        <f t="shared" si="1"/>
        <v>2.6751788237163838</v>
      </c>
      <c r="L24" s="8">
        <f>IF(J24&lt;$D$24,0,J24-$D$24)</f>
        <v>0</v>
      </c>
      <c r="M24" s="8">
        <f t="shared" si="3"/>
        <v>5.5039996744705322</v>
      </c>
      <c r="N24" s="8">
        <f>0.000028416*$F$10*$D$14*(I24^2)</f>
        <v>1.2492448492215693</v>
      </c>
      <c r="O24" s="8">
        <f t="shared" si="4"/>
        <v>4.2547548252489626</v>
      </c>
      <c r="P24" s="8">
        <f>$D$19-O24</f>
        <v>10.503245174751038</v>
      </c>
      <c r="Q24" s="8">
        <f>(P24/$D$19)</f>
        <v>0.71169841270843193</v>
      </c>
      <c r="R24" s="9">
        <f>$D$17-Q24*$D$17</f>
        <v>27.100349205407397</v>
      </c>
    </row>
    <row r="25" spans="2:18" x14ac:dyDescent="0.25">
      <c r="H25" s="10">
        <v>30</v>
      </c>
      <c r="I25" s="8">
        <f t="shared" si="2"/>
        <v>1206.3520273184088</v>
      </c>
      <c r="J25" s="8">
        <f t="shared" si="0"/>
        <v>3.2473708745902226</v>
      </c>
      <c r="K25" s="8">
        <f t="shared" si="1"/>
        <v>3.070996098654013</v>
      </c>
      <c r="L25" s="8">
        <f>IF(J25&lt;$D$24,0,J25-$D$24)</f>
        <v>0</v>
      </c>
      <c r="M25" s="8">
        <f t="shared" si="3"/>
        <v>6.3183669732442356</v>
      </c>
      <c r="N25" s="8">
        <f>0.000028416*$F$10*$D$14*(I25^2)</f>
        <v>1.4340820973206794</v>
      </c>
      <c r="O25" s="8">
        <f t="shared" si="4"/>
        <v>4.884284875923556</v>
      </c>
      <c r="P25" s="8">
        <f>$D$19-O25</f>
        <v>9.873715124076444</v>
      </c>
      <c r="Q25" s="8">
        <f>(P25/$D$19)</f>
        <v>0.66904154520100578</v>
      </c>
      <c r="R25" s="9">
        <f>$D$17-Q25*$D$17</f>
        <v>31.110094751105457</v>
      </c>
    </row>
    <row r="26" spans="2:18" x14ac:dyDescent="0.25">
      <c r="H26" s="10">
        <v>32</v>
      </c>
      <c r="I26" s="8">
        <f t="shared" si="2"/>
        <v>1286.7754958063026</v>
      </c>
      <c r="J26" s="8">
        <f t="shared" si="0"/>
        <v>3.6947864173115419</v>
      </c>
      <c r="K26" s="8">
        <f t="shared" si="1"/>
        <v>3.4941111166907874</v>
      </c>
      <c r="L26" s="8">
        <f>IF(J26&lt;$D$24,0,J26-$D$24)</f>
        <v>0</v>
      </c>
      <c r="M26" s="8">
        <f t="shared" si="3"/>
        <v>7.1888975340023293</v>
      </c>
      <c r="N26" s="8">
        <f>0.000028416*$F$10*$D$14*(I26^2)</f>
        <v>1.6316667418404174</v>
      </c>
      <c r="O26" s="8">
        <f t="shared" si="4"/>
        <v>5.5572307921619117</v>
      </c>
      <c r="P26" s="8">
        <f>$D$19-O26</f>
        <v>9.2007692078380892</v>
      </c>
      <c r="Q26" s="8">
        <f>(P26/$D$19)</f>
        <v>0.62344282476203339</v>
      </c>
      <c r="R26" s="9">
        <f>$D$17-Q26*$D$17</f>
        <v>35.396374472368862</v>
      </c>
    </row>
    <row r="27" spans="2:18" x14ac:dyDescent="0.25">
      <c r="H27" s="10">
        <v>34</v>
      </c>
      <c r="I27" s="8">
        <f t="shared" si="2"/>
        <v>1367.1989642941965</v>
      </c>
      <c r="J27" s="8">
        <f t="shared" si="0"/>
        <v>4.1710674789181068</v>
      </c>
      <c r="K27" s="8">
        <f t="shared" si="1"/>
        <v>3.9445238778267093</v>
      </c>
      <c r="L27" s="8">
        <f>IF(J27&lt;$D$24,0,J27-$D$24)</f>
        <v>0.20566747891810699</v>
      </c>
      <c r="M27" s="8">
        <f t="shared" si="3"/>
        <v>7.9099238778267082</v>
      </c>
      <c r="N27" s="8">
        <f>0.000028416*$F$10*$D$14*(I27^2)</f>
        <v>1.8419987827807833</v>
      </c>
      <c r="O27" s="8">
        <f t="shared" si="4"/>
        <v>6.0679250950459247</v>
      </c>
      <c r="P27" s="8">
        <f>$D$19-O27</f>
        <v>8.6900749049540771</v>
      </c>
      <c r="Q27" s="8">
        <f>(P27/$D$19)</f>
        <v>0.58883825077612661</v>
      </c>
      <c r="R27" s="9">
        <f>$D$17-Q27*$D$17</f>
        <v>38.649204427044097</v>
      </c>
    </row>
    <row r="28" spans="2:18" x14ac:dyDescent="0.25">
      <c r="H28" s="10">
        <v>36</v>
      </c>
      <c r="I28" s="8">
        <f t="shared" si="2"/>
        <v>1447.6224327820905</v>
      </c>
      <c r="J28" s="8">
        <f t="shared" si="0"/>
        <v>4.6762140594099204</v>
      </c>
      <c r="K28" s="8">
        <f t="shared" si="1"/>
        <v>4.4222343820617791</v>
      </c>
      <c r="L28" s="8">
        <f>IF(J28&lt;$D$24,0,J28-$D$24)</f>
        <v>0.7108140594099206</v>
      </c>
      <c r="M28" s="8">
        <f t="shared" si="3"/>
        <v>8.3876343820617798</v>
      </c>
      <c r="N28" s="8">
        <f>0.000028416*$F$10*$D$14*(I28^2)</f>
        <v>2.0650782201417783</v>
      </c>
      <c r="O28" s="8">
        <f t="shared" si="4"/>
        <v>6.3225561619200015</v>
      </c>
      <c r="P28" s="8">
        <f>$D$19-O28</f>
        <v>8.4354438380799994</v>
      </c>
      <c r="Q28" s="8">
        <f>(P28/$D$19)</f>
        <v>0.57158448557257069</v>
      </c>
      <c r="R28" s="9">
        <f>$D$17-Q28*$D$17</f>
        <v>40.271058356178358</v>
      </c>
    </row>
    <row r="29" spans="2:18" ht="15.75" thickBot="1" x14ac:dyDescent="0.3">
      <c r="H29" s="10">
        <v>38</v>
      </c>
      <c r="I29" s="8">
        <f t="shared" si="2"/>
        <v>1528.0459012699844</v>
      </c>
      <c r="J29" s="8">
        <f t="shared" si="0"/>
        <v>5.2102261587869787</v>
      </c>
      <c r="K29" s="8">
        <f t="shared" si="1"/>
        <v>4.9272426293959937</v>
      </c>
      <c r="L29" s="8">
        <f>IF(J29&lt;$D$24,0,J29-$D$24)</f>
        <v>1.2448261587869789</v>
      </c>
      <c r="M29" s="8">
        <f t="shared" si="3"/>
        <v>8.8926426293959935</v>
      </c>
      <c r="N29" s="8">
        <f>0.000028416*$F$10*$D$14*(I29^2)</f>
        <v>2.3009050539234011</v>
      </c>
      <c r="O29" s="8">
        <f t="shared" si="4"/>
        <v>6.5917375754725924</v>
      </c>
      <c r="P29" s="8">
        <f>$D$19-O29</f>
        <v>8.1662624245274085</v>
      </c>
      <c r="Q29" s="8">
        <f>(P29/$D$19)</f>
        <v>0.55334479092881206</v>
      </c>
      <c r="R29" s="9">
        <f>$D$17-Q29*$D$17</f>
        <v>41.985589652691665</v>
      </c>
    </row>
    <row r="30" spans="2:18" x14ac:dyDescent="0.25">
      <c r="B30" s="4"/>
      <c r="C30" s="5" t="s">
        <v>36</v>
      </c>
      <c r="D30" s="6"/>
      <c r="H30" s="10">
        <v>40</v>
      </c>
      <c r="I30" s="8">
        <f t="shared" si="2"/>
        <v>1608.4693697578782</v>
      </c>
      <c r="J30" s="8">
        <f t="shared" si="0"/>
        <v>5.7731037770492835</v>
      </c>
      <c r="K30" s="8">
        <f t="shared" si="1"/>
        <v>5.4595486198293548</v>
      </c>
      <c r="L30" s="8">
        <f>IF(J30&lt;$D$24,0,J30-$D$24)</f>
        <v>1.8077037770492836</v>
      </c>
      <c r="M30" s="8">
        <f t="shared" si="3"/>
        <v>9.4249486198293546</v>
      </c>
      <c r="N30" s="8">
        <f>0.000028416*$F$10*$D$14*(I30^2)</f>
        <v>2.5494792841256517</v>
      </c>
      <c r="O30" s="8">
        <f t="shared" si="4"/>
        <v>6.8754693357037029</v>
      </c>
      <c r="P30" s="8">
        <f>$D$19-O30</f>
        <v>7.882530664296298</v>
      </c>
      <c r="Q30" s="8">
        <f>(P30/$D$19)</f>
        <v>0.53411916684485006</v>
      </c>
      <c r="R30" s="9">
        <f>$D$17-Q30*$D$17</f>
        <v>43.792798316584097</v>
      </c>
    </row>
    <row r="31" spans="2:18" x14ac:dyDescent="0.25">
      <c r="B31" s="7" t="s">
        <v>45</v>
      </c>
      <c r="C31" s="8">
        <v>32</v>
      </c>
      <c r="D31" s="9" t="s">
        <v>28</v>
      </c>
      <c r="H31" s="10">
        <v>42</v>
      </c>
      <c r="I31" s="8">
        <f t="shared" si="2"/>
        <v>1688.8928382457723</v>
      </c>
      <c r="J31" s="8">
        <f t="shared" si="0"/>
        <v>6.3648469141968365</v>
      </c>
      <c r="K31" s="8">
        <f t="shared" si="1"/>
        <v>6.0191523533618652</v>
      </c>
      <c r="L31" s="8">
        <f>IF(J31&lt;$D$24,0,J31-$D$24)</f>
        <v>2.3994469141968366</v>
      </c>
      <c r="M31" s="8">
        <f t="shared" si="3"/>
        <v>9.984552353361865</v>
      </c>
      <c r="N31" s="8">
        <f>0.000028416*$F$10*$D$14*(I31^2)</f>
        <v>2.8108009107485317</v>
      </c>
      <c r="O31" s="8">
        <f t="shared" si="4"/>
        <v>7.1737514426133338</v>
      </c>
      <c r="P31" s="8">
        <f>$D$19-O31</f>
        <v>7.5842485573866671</v>
      </c>
      <c r="Q31" s="8">
        <f>(P31/$D$19)</f>
        <v>0.5139076133206848</v>
      </c>
      <c r="R31" s="9">
        <f>$D$17-Q31*$D$17</f>
        <v>45.692684347855632</v>
      </c>
    </row>
    <row r="32" spans="2:18" x14ac:dyDescent="0.25">
      <c r="B32" s="10"/>
      <c r="C32" s="8">
        <v>27</v>
      </c>
      <c r="D32" s="9" t="s">
        <v>29</v>
      </c>
      <c r="H32" s="10">
        <v>44</v>
      </c>
      <c r="I32" s="8">
        <f t="shared" si="2"/>
        <v>1769.3163067336661</v>
      </c>
      <c r="J32" s="8">
        <f t="shared" si="0"/>
        <v>6.9854555702296341</v>
      </c>
      <c r="K32" s="8">
        <f t="shared" si="1"/>
        <v>6.6060538299935212</v>
      </c>
      <c r="L32" s="8">
        <f>IF(J32&lt;$D$24,0,J32-$D$24)</f>
        <v>3.0200555702296343</v>
      </c>
      <c r="M32" s="8">
        <f t="shared" si="3"/>
        <v>10.571453829993523</v>
      </c>
      <c r="N32" s="8">
        <f>0.000028416*$F$10*$D$14*(I32^2)</f>
        <v>3.0848699337920391</v>
      </c>
      <c r="O32" s="8">
        <f t="shared" si="4"/>
        <v>7.4865838962014841</v>
      </c>
      <c r="P32" s="8">
        <f>$D$19-O32</f>
        <v>7.2714161037985168</v>
      </c>
      <c r="Q32" s="8">
        <f>(P32/$D$19)</f>
        <v>0.49271013035631633</v>
      </c>
      <c r="R32" s="9">
        <f>$D$17-Q32*$D$17</f>
        <v>47.685247746506263</v>
      </c>
    </row>
    <row r="33" spans="2:18" x14ac:dyDescent="0.25">
      <c r="B33" s="10" t="s">
        <v>48</v>
      </c>
      <c r="C33" s="11">
        <v>0.94</v>
      </c>
      <c r="D33" s="9" t="s">
        <v>27</v>
      </c>
      <c r="H33" s="10">
        <v>46</v>
      </c>
      <c r="I33" s="8">
        <f t="shared" si="2"/>
        <v>1849.73977522156</v>
      </c>
      <c r="J33" s="8">
        <f t="shared" si="0"/>
        <v>7.6349297451476774</v>
      </c>
      <c r="K33" s="8">
        <f t="shared" si="1"/>
        <v>7.2202530497243229</v>
      </c>
      <c r="L33" s="8">
        <f>IF(J33&lt;$D$24,0,J33-$D$24)</f>
        <v>3.6695297451476776</v>
      </c>
      <c r="M33" s="8">
        <f t="shared" si="3"/>
        <v>11.185653049724323</v>
      </c>
      <c r="N33" s="8">
        <f>0.000028416*$F$10*$D$14*(I33^2)</f>
        <v>3.3716863532561745</v>
      </c>
      <c r="O33" s="8">
        <f t="shared" si="4"/>
        <v>7.8139666964681478</v>
      </c>
      <c r="P33" s="8">
        <f>$D$19-O33</f>
        <v>6.9440333035318531</v>
      </c>
      <c r="Q33" s="8">
        <f>(P33/$D$19)</f>
        <v>0.470526717951745</v>
      </c>
      <c r="R33" s="9">
        <f>$D$17-Q33*$D$17</f>
        <v>49.77048851253597</v>
      </c>
    </row>
    <row r="34" spans="2:18" x14ac:dyDescent="0.25">
      <c r="B34" s="10" t="s">
        <v>49</v>
      </c>
      <c r="C34" s="11">
        <v>0.3</v>
      </c>
      <c r="D34" s="9" t="s">
        <v>12</v>
      </c>
      <c r="H34" s="10">
        <v>48</v>
      </c>
      <c r="I34" s="8">
        <f t="shared" si="2"/>
        <v>1930.163243709454</v>
      </c>
      <c r="J34" s="8">
        <f t="shared" si="0"/>
        <v>8.3132694389509698</v>
      </c>
      <c r="K34" s="8">
        <f t="shared" si="1"/>
        <v>7.861750012554273</v>
      </c>
      <c r="L34" s="8">
        <f>IF(J34&lt;$D$24,0,J34-$D$24)</f>
        <v>4.34786943895097</v>
      </c>
      <c r="M34" s="8">
        <f t="shared" si="3"/>
        <v>11.827150012554274</v>
      </c>
      <c r="N34" s="8">
        <f>0.000028416*$F$10*$D$14*(I34^2)</f>
        <v>3.6712501691409392</v>
      </c>
      <c r="O34" s="8">
        <f t="shared" si="4"/>
        <v>8.1558998434133336</v>
      </c>
      <c r="P34" s="8">
        <f>$D$19-O34</f>
        <v>6.6021001565866673</v>
      </c>
      <c r="Q34" s="8">
        <f>(P34/$D$19)</f>
        <v>0.44735737610697024</v>
      </c>
      <c r="R34" s="9">
        <f>$D$17-Q34*$D$17</f>
        <v>51.9484066459448</v>
      </c>
    </row>
    <row r="35" spans="2:18" x14ac:dyDescent="0.25">
      <c r="B35" s="10" t="s">
        <v>46</v>
      </c>
      <c r="C35" s="11">
        <v>4.25</v>
      </c>
      <c r="D35" s="9" t="s">
        <v>10</v>
      </c>
      <c r="H35" s="10">
        <v>50</v>
      </c>
      <c r="I35" s="8">
        <f t="shared" si="2"/>
        <v>2010.5867121973479</v>
      </c>
      <c r="J35" s="8">
        <f t="shared" si="0"/>
        <v>9.0204746516395069</v>
      </c>
      <c r="K35" s="8">
        <f t="shared" si="1"/>
        <v>8.5305447184833678</v>
      </c>
      <c r="L35" s="8">
        <f>IF(J35&lt;$D$24,0,J35-$D$24)</f>
        <v>5.0550746516395071</v>
      </c>
      <c r="M35" s="8">
        <f t="shared" si="3"/>
        <v>12.495944718483365</v>
      </c>
      <c r="N35" s="8">
        <f>0.000028416*$F$10*$D$14*(I35^2)</f>
        <v>3.9835613814463313</v>
      </c>
      <c r="O35" s="8">
        <f t="shared" si="4"/>
        <v>8.5123833370370328</v>
      </c>
      <c r="P35" s="8">
        <f>$D$19-O35</f>
        <v>6.2456166629629681</v>
      </c>
      <c r="Q35" s="8">
        <f>(P35/$D$19)</f>
        <v>0.42320210482199266</v>
      </c>
      <c r="R35" s="9">
        <f>$D$17-Q35*$D$17</f>
        <v>54.219002146732691</v>
      </c>
    </row>
    <row r="36" spans="2:18" x14ac:dyDescent="0.25">
      <c r="B36" s="10" t="s">
        <v>50</v>
      </c>
      <c r="C36" s="11">
        <v>1.25</v>
      </c>
      <c r="D36" s="9" t="s">
        <v>12</v>
      </c>
      <c r="H36" s="10">
        <v>52</v>
      </c>
      <c r="I36" s="8">
        <f t="shared" si="2"/>
        <v>2091.0101806852417</v>
      </c>
      <c r="J36" s="8">
        <f t="shared" si="0"/>
        <v>9.7565453832132896</v>
      </c>
      <c r="K36" s="8">
        <f t="shared" si="1"/>
        <v>9.2266371675116101</v>
      </c>
      <c r="L36" s="8">
        <f>IF(J36&lt;$D$24,0,J36-$D$24)</f>
        <v>5.7911453832132898</v>
      </c>
      <c r="M36" s="8">
        <f t="shared" si="3"/>
        <v>13.192037167511607</v>
      </c>
      <c r="N36" s="8">
        <f>0.000028416*$F$10*$D$14*(I36^2)</f>
        <v>4.3086199901723514</v>
      </c>
      <c r="O36" s="8">
        <f t="shared" si="4"/>
        <v>8.8834171773392558</v>
      </c>
      <c r="P36" s="8">
        <f>$D$19-O36</f>
        <v>5.8745828226607451</v>
      </c>
      <c r="Q36" s="8">
        <f>(P36/$D$19)</f>
        <v>0.39806090409681155</v>
      </c>
      <c r="R36" s="9">
        <f>$D$17-Q36*$D$17</f>
        <v>56.582275014899714</v>
      </c>
    </row>
    <row r="37" spans="2:18" x14ac:dyDescent="0.25">
      <c r="B37" s="10"/>
      <c r="C37" s="8">
        <f>C35/(C33-C34)</f>
        <v>6.6406250000000009</v>
      </c>
      <c r="D37" s="9" t="s">
        <v>31</v>
      </c>
      <c r="E37" t="s">
        <v>59</v>
      </c>
      <c r="H37" s="10">
        <v>54</v>
      </c>
      <c r="I37" s="8">
        <f t="shared" si="2"/>
        <v>2171.4336491731356</v>
      </c>
      <c r="J37" s="8">
        <f t="shared" si="0"/>
        <v>10.52148163367232</v>
      </c>
      <c r="K37" s="8">
        <f t="shared" si="1"/>
        <v>9.9500273596389999</v>
      </c>
      <c r="L37" s="8">
        <f>IF(J37&lt;$D$24,0,J37-$D$24)</f>
        <v>6.5560816336723198</v>
      </c>
      <c r="M37" s="8">
        <f t="shared" si="3"/>
        <v>13.915427359638997</v>
      </c>
      <c r="N37" s="8">
        <f>0.000028416*$F$10*$D$14*(I37^2)</f>
        <v>4.6464259953190004</v>
      </c>
      <c r="O37" s="8">
        <f t="shared" si="4"/>
        <v>9.2690013643199975</v>
      </c>
      <c r="P37" s="8">
        <f>$D$19-O37</f>
        <v>5.4889986356800033</v>
      </c>
      <c r="Q37" s="8">
        <f>(P37/$D$19)</f>
        <v>0.37193377393142724</v>
      </c>
      <c r="R37" s="9">
        <f>$D$17-Q37*$D$17</f>
        <v>59.038225250445841</v>
      </c>
    </row>
    <row r="38" spans="2:18" x14ac:dyDescent="0.25">
      <c r="B38" s="10" t="s">
        <v>51</v>
      </c>
      <c r="C38" s="11">
        <v>0.82</v>
      </c>
      <c r="D38" s="9" t="s">
        <v>12</v>
      </c>
      <c r="H38" s="10">
        <v>56</v>
      </c>
      <c r="I38" s="8">
        <f t="shared" si="2"/>
        <v>2251.8571176610294</v>
      </c>
      <c r="J38" s="8">
        <f t="shared" si="0"/>
        <v>11.315283403016593</v>
      </c>
      <c r="K38" s="8">
        <f t="shared" si="1"/>
        <v>10.700715294865535</v>
      </c>
      <c r="L38" s="8">
        <f>IF(J38&lt;$D$24,0,J38-$D$24)</f>
        <v>7.3498834030165936</v>
      </c>
      <c r="M38" s="8">
        <f t="shared" si="3"/>
        <v>14.666115294865534</v>
      </c>
      <c r="N38" s="8">
        <f>0.000028416*$F$10*$D$14*(I38^2)</f>
        <v>4.9969793968862772</v>
      </c>
      <c r="O38" s="8">
        <f t="shared" si="4"/>
        <v>9.6691358979792561</v>
      </c>
      <c r="P38" s="8">
        <f>$D$19-O38</f>
        <v>5.0888641020207448</v>
      </c>
      <c r="Q38" s="8">
        <f>(P38/$D$19)</f>
        <v>0.34482071432583983</v>
      </c>
      <c r="R38" s="9">
        <f>$D$17-Q38*$D$17</f>
        <v>61.586852853371056</v>
      </c>
    </row>
    <row r="39" spans="2:18" x14ac:dyDescent="0.25">
      <c r="B39" s="10" t="s">
        <v>47</v>
      </c>
      <c r="C39" s="12">
        <f>C36-C38</f>
        <v>0.43000000000000005</v>
      </c>
      <c r="D39" s="9"/>
      <c r="H39" s="10">
        <v>58</v>
      </c>
      <c r="I39" s="8">
        <f t="shared" si="2"/>
        <v>2332.2805861489237</v>
      </c>
      <c r="J39" s="8">
        <f t="shared" si="0"/>
        <v>12.137950691246122</v>
      </c>
      <c r="K39" s="8">
        <f t="shared" si="1"/>
        <v>11.478700973191224</v>
      </c>
      <c r="L39" s="8">
        <f>IF(J39&lt;$D$24,0,J39-$D$24)</f>
        <v>8.1725506912461228</v>
      </c>
      <c r="M39" s="8">
        <f t="shared" si="3"/>
        <v>15.444100973191222</v>
      </c>
      <c r="N39" s="8">
        <f>0.000028416*$F$10*$D$14*(I39^2)</f>
        <v>5.3602801948741847</v>
      </c>
      <c r="O39" s="8">
        <f t="shared" si="4"/>
        <v>10.083820778317037</v>
      </c>
      <c r="P39" s="8">
        <f>$D$19-O39</f>
        <v>4.6741792216829641</v>
      </c>
      <c r="Q39" s="8">
        <f>(P39/$D$19)</f>
        <v>0.31672172528004905</v>
      </c>
      <c r="R39" s="9">
        <f>$D$17-Q39*$D$17</f>
        <v>64.228157823675389</v>
      </c>
    </row>
    <row r="40" spans="2:18" x14ac:dyDescent="0.25">
      <c r="B40" s="10" t="s">
        <v>52</v>
      </c>
      <c r="C40" s="8">
        <f>C39*C37</f>
        <v>2.8554687500000009</v>
      </c>
      <c r="D40" s="9" t="s">
        <v>10</v>
      </c>
      <c r="E40" t="s">
        <v>59</v>
      </c>
      <c r="H40" s="10">
        <v>60</v>
      </c>
      <c r="I40" s="8">
        <f t="shared" si="2"/>
        <v>2412.7040546368175</v>
      </c>
      <c r="J40" s="8">
        <f t="shared" si="0"/>
        <v>12.98948349836089</v>
      </c>
      <c r="K40" s="8">
        <f t="shared" si="1"/>
        <v>12.283984394616052</v>
      </c>
      <c r="L40" s="8">
        <f>IF(J40&lt;$D$24,0,J40-$D$24)</f>
        <v>9.0240834983608913</v>
      </c>
      <c r="M40" s="8">
        <f t="shared" si="3"/>
        <v>16.249384394616051</v>
      </c>
      <c r="N40" s="8">
        <f>0.000028416*$F$10*$D$14*(I40^2)</f>
        <v>5.7363283892827175</v>
      </c>
      <c r="O40" s="8">
        <f t="shared" si="4"/>
        <v>10.513056005333333</v>
      </c>
      <c r="P40" s="8">
        <f>$D$19-O40</f>
        <v>4.2449439946666683</v>
      </c>
      <c r="Q40" s="8">
        <f>(P40/$D$19)</f>
        <v>0.28763680679405529</v>
      </c>
      <c r="R40" s="9">
        <f>$D$17-Q40*$D$17</f>
        <v>66.962140161358803</v>
      </c>
    </row>
    <row r="41" spans="2:18" x14ac:dyDescent="0.25">
      <c r="B41" s="10" t="s">
        <v>53</v>
      </c>
      <c r="C41" s="8">
        <f>0.17*C37+C40</f>
        <v>3.9843750000000009</v>
      </c>
      <c r="D41" s="9" t="s">
        <v>10</v>
      </c>
      <c r="H41" s="10">
        <v>62</v>
      </c>
      <c r="I41" s="8">
        <f t="shared" si="2"/>
        <v>2493.1275231247114</v>
      </c>
      <c r="J41" s="8">
        <f t="shared" si="0"/>
        <v>13.869881824360904</v>
      </c>
      <c r="K41" s="8">
        <f t="shared" si="1"/>
        <v>13.116565559140026</v>
      </c>
      <c r="L41" s="8">
        <f>IF(J41&lt;$D$24,0,J41-$D$24)</f>
        <v>9.9044818243609036</v>
      </c>
      <c r="M41" s="8">
        <f t="shared" si="3"/>
        <v>17.081965559140027</v>
      </c>
      <c r="N41" s="8">
        <f>0.000028416*$F$10*$D$14*(I41^2)</f>
        <v>6.1251239801118791</v>
      </c>
      <c r="O41" s="8">
        <f t="shared" si="4"/>
        <v>10.956841579028147</v>
      </c>
      <c r="P41" s="8">
        <f>$D$19-O41</f>
        <v>3.8011584209718539</v>
      </c>
      <c r="Q41" s="8">
        <f>(P41/$D$19)</f>
        <v>0.25756595886785838</v>
      </c>
      <c r="R41" s="9">
        <f>$D$17-Q41*$D$17</f>
        <v>69.788799866421314</v>
      </c>
    </row>
    <row r="42" spans="2:18" ht="15.75" thickBot="1" x14ac:dyDescent="0.3">
      <c r="B42" s="13" t="s">
        <v>54</v>
      </c>
      <c r="C42" s="16">
        <v>2.5</v>
      </c>
      <c r="D42" s="15" t="s">
        <v>8</v>
      </c>
      <c r="E42" t="s">
        <v>59</v>
      </c>
      <c r="H42" s="10">
        <v>64</v>
      </c>
      <c r="I42" s="8">
        <f t="shared" si="2"/>
        <v>2573.5509916126052</v>
      </c>
      <c r="J42" s="8">
        <f t="shared" si="0"/>
        <v>14.779145669246168</v>
      </c>
      <c r="K42" s="8">
        <f t="shared" si="1"/>
        <v>13.97644446676315</v>
      </c>
      <c r="L42" s="8">
        <f>IF(J42&lt;$D$24,0,J42-$D$24)</f>
        <v>10.813745669246167</v>
      </c>
      <c r="M42" s="8">
        <f>J42+K42-L42</f>
        <v>17.94184446676315</v>
      </c>
      <c r="N42" s="8">
        <f>0.000028416*$F$10*$D$14*(I42^2)</f>
        <v>6.5266669673616695</v>
      </c>
      <c r="O42" s="8">
        <f t="shared" si="4"/>
        <v>11.41517749940148</v>
      </c>
      <c r="P42" s="8">
        <f>$D$19-O42</f>
        <v>3.3428225005985208</v>
      </c>
      <c r="Q42" s="8">
        <f>(P42/$D$19)</f>
        <v>0.22650918150145824</v>
      </c>
      <c r="R42" s="9">
        <f>$D$17-Q42*$D$17</f>
        <v>72.708136938862921</v>
      </c>
    </row>
    <row r="43" spans="2:18" x14ac:dyDescent="0.25">
      <c r="H43" s="10">
        <v>66</v>
      </c>
      <c r="I43" s="8">
        <f t="shared" si="2"/>
        <v>2653.9744601004991</v>
      </c>
      <c r="J43" s="8">
        <f t="shared" si="0"/>
        <v>15.717275033016675</v>
      </c>
      <c r="K43" s="8">
        <f t="shared" si="1"/>
        <v>14.863621117485419</v>
      </c>
      <c r="L43" s="8">
        <f>IF(J43&lt;$D$24,0,J43-$D$24)</f>
        <v>11.751875033016674</v>
      </c>
      <c r="M43" s="8">
        <f t="shared" si="3"/>
        <v>18.829021117485418</v>
      </c>
      <c r="N43" s="8">
        <f>0.000028416*$F$10*$D$14*(I43^2)</f>
        <v>6.940957351032087</v>
      </c>
      <c r="O43" s="8">
        <f t="shared" si="4"/>
        <v>11.888063766453332</v>
      </c>
      <c r="P43" s="8">
        <f>$D$19-O43</f>
        <v>2.8699362335466692</v>
      </c>
      <c r="Q43" s="8">
        <f>(P43/$D$19)</f>
        <v>0.19446647469485492</v>
      </c>
      <c r="R43" s="9">
        <f>$D$17-Q43*$D$17</f>
        <v>75.720151378683639</v>
      </c>
    </row>
    <row r="44" spans="2:18" ht="15.75" thickBot="1" x14ac:dyDescent="0.3">
      <c r="H44" s="10">
        <v>68</v>
      </c>
      <c r="I44" s="8">
        <f t="shared" si="2"/>
        <v>2734.3979285883929</v>
      </c>
      <c r="J44" s="8">
        <f t="shared" si="0"/>
        <v>16.684269915672427</v>
      </c>
      <c r="K44" s="8">
        <f t="shared" si="1"/>
        <v>15.778095511306837</v>
      </c>
      <c r="L44" s="8">
        <f>IF(J44&lt;$D$24,0,J44-$D$24)</f>
        <v>12.718869915672428</v>
      </c>
      <c r="M44" s="8">
        <f t="shared" si="3"/>
        <v>19.743495511306833</v>
      </c>
      <c r="N44" s="8">
        <f>0.000028416*$F$10*$D$14*(I44^2)</f>
        <v>7.3679951311231333</v>
      </c>
      <c r="O44" s="8">
        <f t="shared" si="4"/>
        <v>12.375500380183698</v>
      </c>
      <c r="P44" s="8">
        <f>$D$19-O44</f>
        <v>2.3824996198163024</v>
      </c>
      <c r="Q44" s="8">
        <f>(P44/$D$19)</f>
        <v>0.16143783844804868</v>
      </c>
      <c r="R44" s="9">
        <f>$D$17-Q44*$D$17</f>
        <v>78.824843185883424</v>
      </c>
    </row>
    <row r="45" spans="2:18" x14ac:dyDescent="0.25">
      <c r="B45" s="4"/>
      <c r="C45" s="5" t="s">
        <v>37</v>
      </c>
      <c r="D45" s="6"/>
      <c r="H45" s="10">
        <v>70</v>
      </c>
      <c r="I45" s="8">
        <f t="shared" si="2"/>
        <v>2814.8213970762868</v>
      </c>
      <c r="J45" s="8">
        <f t="shared" si="0"/>
        <v>17.680130317213429</v>
      </c>
      <c r="K45" s="8">
        <f t="shared" si="1"/>
        <v>16.7198676482274</v>
      </c>
      <c r="L45" s="8">
        <f>IF(J45&lt;$D$24,0,J45-$D$24)</f>
        <v>13.71473031721343</v>
      </c>
      <c r="M45" s="8">
        <f t="shared" si="3"/>
        <v>20.685267648227402</v>
      </c>
      <c r="N45" s="8">
        <f>0.000028416*$F$10*$D$14*(I45^2)</f>
        <v>7.8077803076348085</v>
      </c>
      <c r="O45" s="8">
        <f t="shared" si="4"/>
        <v>12.877487340592594</v>
      </c>
      <c r="P45" s="8">
        <f>$D$19-O45</f>
        <v>1.8805126594074064</v>
      </c>
      <c r="Q45" s="8">
        <f>(P45/$D$19)</f>
        <v>0.12742327276103851</v>
      </c>
      <c r="R45" s="9">
        <f>$D$17-Q45*$D$17</f>
        <v>82.022212360462376</v>
      </c>
    </row>
    <row r="46" spans="2:18" x14ac:dyDescent="0.25">
      <c r="B46" s="7" t="s">
        <v>55</v>
      </c>
      <c r="C46" s="8">
        <v>43</v>
      </c>
      <c r="D46" s="9" t="s">
        <v>28</v>
      </c>
      <c r="H46" s="10">
        <v>72</v>
      </c>
      <c r="I46" s="8">
        <f t="shared" si="2"/>
        <v>2895.2448655641811</v>
      </c>
      <c r="J46" s="8">
        <f t="shared" si="0"/>
        <v>18.704856237639682</v>
      </c>
      <c r="K46" s="8">
        <f t="shared" si="1"/>
        <v>17.688937528247116</v>
      </c>
      <c r="L46" s="8">
        <f>IF(J46&lt;$D$24,0,J46-$D$24)</f>
        <v>14.739456237639683</v>
      </c>
      <c r="M46" s="8">
        <f t="shared" si="3"/>
        <v>21.654337528247115</v>
      </c>
      <c r="N46" s="8">
        <f>0.000028416*$F$10*$D$14*(I46^2)</f>
        <v>8.2603128805671133</v>
      </c>
      <c r="O46" s="8">
        <f t="shared" si="4"/>
        <v>13.394024647680002</v>
      </c>
      <c r="P46" s="8">
        <f>$D$19-O46</f>
        <v>1.3639753523199989</v>
      </c>
      <c r="Q46" s="8">
        <f>(P46/$D$19)</f>
        <v>9.2422777633825642E-2</v>
      </c>
      <c r="R46" s="9">
        <f>$D$17-Q46*$D$17</f>
        <v>85.312258902420382</v>
      </c>
    </row>
    <row r="47" spans="2:18" x14ac:dyDescent="0.25">
      <c r="B47" s="10"/>
      <c r="C47" s="8">
        <v>22</v>
      </c>
      <c r="D47" s="9" t="s">
        <v>29</v>
      </c>
      <c r="H47" s="10">
        <v>74</v>
      </c>
      <c r="I47" s="8">
        <f t="shared" si="2"/>
        <v>2975.6683340520749</v>
      </c>
      <c r="J47" s="8">
        <f t="shared" si="0"/>
        <v>19.758447676951178</v>
      </c>
      <c r="K47" s="8">
        <f t="shared" si="1"/>
        <v>18.685305151365974</v>
      </c>
      <c r="L47" s="8">
        <f>IF(J47&lt;$D$24,0,J47-$D$24)</f>
        <v>15.793047676951179</v>
      </c>
      <c r="M47" s="8">
        <f t="shared" si="3"/>
        <v>22.650705151365973</v>
      </c>
      <c r="N47" s="8">
        <f>0.000028416*$F$10*$D$14*(I47^2)</f>
        <v>8.7255928499200461</v>
      </c>
      <c r="O47" s="8">
        <f t="shared" si="4"/>
        <v>13.925112301445926</v>
      </c>
      <c r="P47" s="8">
        <f>$D$19-O47</f>
        <v>0.83288769855407452</v>
      </c>
      <c r="Q47" s="8">
        <f>(P47/$D$19)</f>
        <v>5.6436353066409706E-2</v>
      </c>
      <c r="R47" s="9">
        <f>$D$17-Q47*$D$17</f>
        <v>88.694982811757484</v>
      </c>
    </row>
    <row r="48" spans="2:18" x14ac:dyDescent="0.25">
      <c r="B48" s="10" t="s">
        <v>48</v>
      </c>
      <c r="C48" s="11">
        <v>1.07</v>
      </c>
      <c r="D48" s="9" t="s">
        <v>27</v>
      </c>
      <c r="H48" s="10">
        <v>76</v>
      </c>
      <c r="I48" s="8">
        <f t="shared" si="2"/>
        <v>3056.0918025399687</v>
      </c>
      <c r="J48" s="8">
        <f t="shared" si="0"/>
        <v>20.840904635147915</v>
      </c>
      <c r="K48" s="8">
        <f t="shared" si="1"/>
        <v>19.708970517583975</v>
      </c>
      <c r="L48" s="8">
        <f>IF(J48&lt;$D$24,0,J48-$D$24)</f>
        <v>16.875504635147916</v>
      </c>
      <c r="M48" s="8">
        <f t="shared" si="3"/>
        <v>23.67437051758397</v>
      </c>
      <c r="N48" s="8">
        <f>0.000028416*$F$10*$D$14*(I48^2)</f>
        <v>9.2036202156936042</v>
      </c>
      <c r="O48" s="8">
        <f t="shared" si="4"/>
        <v>14.470750301890366</v>
      </c>
      <c r="P48" s="8">
        <f>$D$19-O48</f>
        <v>0.28724969810963508</v>
      </c>
      <c r="Q48" s="8">
        <f>(P48/$D$19)</f>
        <v>1.9463999058790829E-2</v>
      </c>
      <c r="R48" s="9">
        <f>$D$17-Q48*$D$17</f>
        <v>92.170384088473668</v>
      </c>
    </row>
    <row r="49" spans="2:18" x14ac:dyDescent="0.25">
      <c r="B49" s="10" t="s">
        <v>49</v>
      </c>
      <c r="C49" s="11">
        <v>0.36</v>
      </c>
      <c r="D49" s="9" t="s">
        <v>12</v>
      </c>
      <c r="H49" s="10">
        <v>78</v>
      </c>
      <c r="I49" s="8">
        <f t="shared" si="2"/>
        <v>3136.5152710278626</v>
      </c>
      <c r="J49" s="8">
        <f t="shared" si="0"/>
        <v>21.952227112229899</v>
      </c>
      <c r="K49" s="8">
        <f t="shared" si="1"/>
        <v>20.759933626901123</v>
      </c>
      <c r="L49" s="8">
        <f>IF(J49&lt;$D$24,0,J49-$D$24)</f>
        <v>17.9868271122299</v>
      </c>
      <c r="M49" s="8">
        <f t="shared" si="3"/>
        <v>24.725333626901122</v>
      </c>
      <c r="N49" s="8">
        <f>0.000028416*$F$10*$D$14*(I49^2)</f>
        <v>9.6943949778877911</v>
      </c>
      <c r="O49" s="8">
        <f t="shared" si="4"/>
        <v>15.030938649013331</v>
      </c>
      <c r="P49" s="8">
        <f>$D$19-O49</f>
        <v>-0.27293864901333009</v>
      </c>
      <c r="Q49" s="8">
        <f>(P49/$D$19)</f>
        <v>-1.8494284389031716E-2</v>
      </c>
      <c r="R49" s="9">
        <f>$D$17-Q49*$D$17</f>
        <v>95.738462732568976</v>
      </c>
    </row>
    <row r="50" spans="2:18" x14ac:dyDescent="0.25">
      <c r="B50" s="10" t="s">
        <v>46</v>
      </c>
      <c r="C50" s="11">
        <v>7.25</v>
      </c>
      <c r="D50" s="9" t="s">
        <v>10</v>
      </c>
      <c r="H50" s="10">
        <v>80</v>
      </c>
      <c r="I50" s="8">
        <f t="shared" si="2"/>
        <v>3216.9387395157564</v>
      </c>
      <c r="J50" s="8">
        <f t="shared" si="0"/>
        <v>23.092415108197134</v>
      </c>
      <c r="K50" s="8">
        <f t="shared" si="1"/>
        <v>21.838194479317419</v>
      </c>
      <c r="L50" s="8">
        <f>IF(J50&lt;$D$24,0,J50-$D$24)</f>
        <v>19.127015108197135</v>
      </c>
      <c r="M50" s="8">
        <f t="shared" si="3"/>
        <v>25.803594479317418</v>
      </c>
      <c r="N50" s="8">
        <f>0.000028416*$F$10*$D$14*(I50^2)</f>
        <v>10.197917136502607</v>
      </c>
      <c r="O50" s="8">
        <f t="shared" si="4"/>
        <v>15.605677342814811</v>
      </c>
      <c r="P50" s="8">
        <f>$D$19-O50</f>
        <v>-0.84767734281481033</v>
      </c>
      <c r="Q50" s="8">
        <f>(P50/$D$19)</f>
        <v>-5.7438497277057209E-2</v>
      </c>
      <c r="R50" s="9">
        <f>$D$17-Q50*$D$17</f>
        <v>99.399218744043381</v>
      </c>
    </row>
    <row r="51" spans="2:18" x14ac:dyDescent="0.25">
      <c r="B51" s="10" t="s">
        <v>50</v>
      </c>
      <c r="C51" s="11">
        <v>1.2</v>
      </c>
      <c r="D51" s="9" t="s">
        <v>12</v>
      </c>
      <c r="H51" s="10">
        <v>82</v>
      </c>
      <c r="I51" s="8">
        <f t="shared" si="2"/>
        <v>3297.3622080036503</v>
      </c>
      <c r="J51" s="8">
        <f t="shared" si="0"/>
        <v>24.261468623049613</v>
      </c>
      <c r="K51" s="8">
        <f t="shared" si="1"/>
        <v>22.943753074832866</v>
      </c>
      <c r="L51" s="8">
        <f>IF(J51&lt;$D$24,0,J51-$D$24)</f>
        <v>20.296068623049614</v>
      </c>
      <c r="M51" s="8">
        <f t="shared" si="3"/>
        <v>26.909153074832865</v>
      </c>
      <c r="N51" s="8">
        <f>0.000028416*$F$10*$D$14*(I51^2)</f>
        <v>10.714186691538051</v>
      </c>
      <c r="O51" s="8">
        <f t="shared" si="4"/>
        <v>16.194966383294812</v>
      </c>
      <c r="P51" s="8">
        <f>$D$19-O51</f>
        <v>-1.436966383294811</v>
      </c>
      <c r="Q51" s="8">
        <f>(P51/$D$19)</f>
        <v>-9.7368639605286009E-2</v>
      </c>
      <c r="R51" s="9">
        <f>$D$17-Q51*$D$17</f>
        <v>103.15265212289688</v>
      </c>
    </row>
    <row r="52" spans="2:18" x14ac:dyDescent="0.25">
      <c r="B52" s="10"/>
      <c r="C52" s="8">
        <f>C50/(C48-C49)</f>
        <v>10.211267605633802</v>
      </c>
      <c r="D52" s="9" t="s">
        <v>31</v>
      </c>
      <c r="E52" t="s">
        <v>59</v>
      </c>
      <c r="H52" s="10">
        <v>84</v>
      </c>
      <c r="I52" s="8">
        <f t="shared" si="2"/>
        <v>3377.7856764915446</v>
      </c>
      <c r="J52" s="8">
        <f t="shared" si="0"/>
        <v>25.459387656787346</v>
      </c>
      <c r="K52" s="8">
        <f t="shared" si="1"/>
        <v>24.076609413447461</v>
      </c>
      <c r="L52" s="8">
        <f>IF(J52&lt;$D$24,0,J52-$D$24)</f>
        <v>21.493987656787347</v>
      </c>
      <c r="M52" s="8">
        <f t="shared" si="3"/>
        <v>28.04200941344746</v>
      </c>
      <c r="N52" s="8">
        <f>0.000028416*$F$10*$D$14*(I52^2)</f>
        <v>11.243203642994127</v>
      </c>
      <c r="O52" s="8">
        <f t="shared" si="4"/>
        <v>16.798805770453335</v>
      </c>
      <c r="P52" s="8">
        <f>$D$19-O52</f>
        <v>-2.0408057704533338</v>
      </c>
      <c r="Q52" s="8">
        <f>(P52/$D$19)</f>
        <v>-0.13828471137371823</v>
      </c>
      <c r="R52" s="9">
        <f>$D$17-Q52*$D$17</f>
        <v>106.99876286912951</v>
      </c>
    </row>
    <row r="53" spans="2:18" x14ac:dyDescent="0.25">
      <c r="B53" s="10" t="s">
        <v>51</v>
      </c>
      <c r="C53" s="11">
        <v>0.8</v>
      </c>
      <c r="D53" s="9" t="s">
        <v>12</v>
      </c>
      <c r="H53" s="10">
        <v>86</v>
      </c>
      <c r="I53" s="8">
        <f t="shared" si="2"/>
        <v>3458.2091449794384</v>
      </c>
      <c r="J53" s="8">
        <f t="shared" si="0"/>
        <v>26.686172209410316</v>
      </c>
      <c r="K53" s="8">
        <f t="shared" si="1"/>
        <v>25.236763495161195</v>
      </c>
      <c r="L53" s="8">
        <f>IF(J53&lt;$D$24,0,J53-$D$24)</f>
        <v>22.720772209410317</v>
      </c>
      <c r="M53" s="8">
        <f t="shared" si="3"/>
        <v>29.202163495161198</v>
      </c>
      <c r="N53" s="8">
        <f>0.000028416*$F$10*$D$14*(I53^2)</f>
        <v>11.784967990870827</v>
      </c>
      <c r="O53" s="8">
        <f t="shared" si="4"/>
        <v>17.417195504290369</v>
      </c>
      <c r="P53" s="8">
        <f>$D$19-O53</f>
        <v>-2.6591955042903681</v>
      </c>
      <c r="Q53" s="8">
        <f>(P53/$D$19)</f>
        <v>-0.18018671258235316</v>
      </c>
      <c r="R53" s="9">
        <f>$D$17-Q53*$D$17</f>
        <v>110.9375509827412</v>
      </c>
    </row>
    <row r="54" spans="2:18" x14ac:dyDescent="0.25">
      <c r="B54" s="10" t="s">
        <v>47</v>
      </c>
      <c r="C54" s="12">
        <f>C51-C53</f>
        <v>0.39999999999999991</v>
      </c>
      <c r="D54" s="9"/>
      <c r="H54" s="10">
        <v>88</v>
      </c>
      <c r="I54" s="8">
        <f t="shared" si="2"/>
        <v>3538.6326134673322</v>
      </c>
      <c r="J54" s="8">
        <f t="shared" si="0"/>
        <v>27.941822280918537</v>
      </c>
      <c r="K54" s="8">
        <f t="shared" si="1"/>
        <v>26.424215319974085</v>
      </c>
      <c r="L54" s="8">
        <f>IF(J54&lt;$D$24,0,J54-$D$24)</f>
        <v>23.976422280918538</v>
      </c>
      <c r="M54" s="8">
        <f t="shared" si="3"/>
        <v>30.389615319974087</v>
      </c>
      <c r="N54" s="8">
        <f>0.000028416*$F$10*$D$14*(I54^2)</f>
        <v>12.339479735168156</v>
      </c>
      <c r="O54" s="8">
        <f t="shared" si="4"/>
        <v>18.050135584805929</v>
      </c>
      <c r="P54" s="8">
        <f>$D$19-O54</f>
        <v>-3.2921355848059282</v>
      </c>
      <c r="Q54" s="8">
        <f>(P54/$D$19)</f>
        <v>-0.22307464323119175</v>
      </c>
      <c r="R54" s="9">
        <f>$D$17-Q54*$D$17</f>
        <v>114.96901646373203</v>
      </c>
    </row>
    <row r="55" spans="2:18" x14ac:dyDescent="0.25">
      <c r="B55" s="10" t="s">
        <v>52</v>
      </c>
      <c r="C55" s="8">
        <f>C54*C52</f>
        <v>4.0845070422535201</v>
      </c>
      <c r="D55" s="9" t="s">
        <v>10</v>
      </c>
      <c r="E55" t="s">
        <v>59</v>
      </c>
      <c r="H55" s="10">
        <v>90</v>
      </c>
      <c r="I55" s="8">
        <f t="shared" si="2"/>
        <v>3619.0560819552261</v>
      </c>
      <c r="J55" s="8">
        <f t="shared" si="0"/>
        <v>29.226337871311998</v>
      </c>
      <c r="K55" s="8">
        <f t="shared" si="1"/>
        <v>27.638964887886111</v>
      </c>
      <c r="L55" s="8">
        <f>IF(J55&lt;$D$24,0,J55-$D$24)</f>
        <v>25.260937871311999</v>
      </c>
      <c r="M55" s="8">
        <f t="shared" si="3"/>
        <v>31.60436488788611</v>
      </c>
      <c r="N55" s="8">
        <f>0.000028416*$F$10*$D$14*(I55^2)</f>
        <v>12.906738875886113</v>
      </c>
      <c r="O55" s="8">
        <f t="shared" si="4"/>
        <v>18.697626011999997</v>
      </c>
      <c r="P55" s="8">
        <f>$D$19-O55</f>
        <v>-3.9396260119999962</v>
      </c>
      <c r="Q55" s="8">
        <f>(P55/$D$19)</f>
        <v>-0.26694850332023284</v>
      </c>
      <c r="R55" s="9">
        <f>$D$17-Q55*$D$17</f>
        <v>119.09315931210189</v>
      </c>
    </row>
    <row r="56" spans="2:18" x14ac:dyDescent="0.25">
      <c r="B56" s="10" t="s">
        <v>53</v>
      </c>
      <c r="C56" s="8">
        <f>0.17*C52+C55</f>
        <v>5.8204225352112662</v>
      </c>
      <c r="D56" s="9" t="s">
        <v>10</v>
      </c>
      <c r="H56" s="10">
        <v>92</v>
      </c>
      <c r="I56" s="8">
        <f t="shared" si="2"/>
        <v>3699.4795504431199</v>
      </c>
      <c r="J56" s="8">
        <f t="shared" si="0"/>
        <v>30.53971898059071</v>
      </c>
      <c r="K56" s="8">
        <f t="shared" si="1"/>
        <v>28.881012198897292</v>
      </c>
      <c r="L56" s="8">
        <f>IF(J56&lt;$D$24,0,J56-$D$24)</f>
        <v>26.574318980590711</v>
      </c>
      <c r="M56" s="8">
        <f t="shared" si="3"/>
        <v>32.846412198897291</v>
      </c>
      <c r="N56" s="8">
        <f>0.000028416*$F$10*$D$14*(I56^2)</f>
        <v>13.486745413024698</v>
      </c>
      <c r="O56" s="8">
        <f t="shared" si="4"/>
        <v>19.359666785872591</v>
      </c>
      <c r="P56" s="8">
        <f>$D$19-O56</f>
        <v>-4.6016667858725899</v>
      </c>
      <c r="Q56" s="8">
        <f>(P56/$D$19)</f>
        <v>-0.31180829284947753</v>
      </c>
      <c r="R56" s="9">
        <f>$D$17-Q56*$D$17</f>
        <v>123.30997952785089</v>
      </c>
    </row>
    <row r="57" spans="2:18" ht="15.75" thickBot="1" x14ac:dyDescent="0.3">
      <c r="B57" s="13" t="s">
        <v>54</v>
      </c>
      <c r="C57" s="16">
        <v>3.7</v>
      </c>
      <c r="D57" s="15" t="s">
        <v>8</v>
      </c>
      <c r="E57" t="s">
        <v>59</v>
      </c>
      <c r="H57" s="10">
        <v>94</v>
      </c>
      <c r="I57" s="8">
        <f t="shared" si="2"/>
        <v>3779.9030189310138</v>
      </c>
      <c r="J57" s="8">
        <f t="shared" si="0"/>
        <v>31.881965608754665</v>
      </c>
      <c r="K57" s="8">
        <f t="shared" si="1"/>
        <v>30.150357253007613</v>
      </c>
      <c r="L57" s="8">
        <f>IF(J57&lt;$D$24,0,J57-$D$24)</f>
        <v>27.916565608754667</v>
      </c>
      <c r="M57" s="8">
        <f t="shared" si="3"/>
        <v>34.115757253007615</v>
      </c>
      <c r="N57" s="8">
        <f>0.000028416*$F$10*$D$14*(I57^2)</f>
        <v>14.079499346583912</v>
      </c>
      <c r="O57" s="8">
        <f t="shared" si="4"/>
        <v>20.036257906423703</v>
      </c>
      <c r="P57" s="8">
        <f>$D$19-O57</f>
        <v>-5.2782579064237023</v>
      </c>
      <c r="Q57" s="8">
        <f>(P57/$D$19)</f>
        <v>-0.35765401181892548</v>
      </c>
      <c r="R57" s="9">
        <f>$D$17-Q57*$D$17</f>
        <v>127.61947711097901</v>
      </c>
    </row>
    <row r="58" spans="2:18" x14ac:dyDescent="0.25">
      <c r="H58" s="10">
        <v>96</v>
      </c>
      <c r="I58" s="8">
        <f t="shared" si="2"/>
        <v>3860.3264874189081</v>
      </c>
      <c r="J58" s="8">
        <f t="shared" si="0"/>
        <v>33.253077755803879</v>
      </c>
      <c r="K58" s="8">
        <f t="shared" si="1"/>
        <v>31.447000050217092</v>
      </c>
      <c r="L58" s="8">
        <f>IF(J58&lt;$D$24,0,J58-$D$24)</f>
        <v>29.28767775580388</v>
      </c>
      <c r="M58" s="8">
        <f t="shared" si="3"/>
        <v>35.412400050217087</v>
      </c>
      <c r="N58" s="8">
        <f>0.000028416*$F$10*$D$14*(I58^2)</f>
        <v>14.685000676563757</v>
      </c>
      <c r="O58" s="8">
        <f t="shared" si="4"/>
        <v>20.727399373653331</v>
      </c>
      <c r="P58" s="8">
        <f>$D$19-O58</f>
        <v>-5.9693993736533297</v>
      </c>
      <c r="Q58" s="8">
        <f>(P58/$D$19)</f>
        <v>-0.40448566022857635</v>
      </c>
      <c r="R58" s="9">
        <f>$D$17-Q58*$D$17</f>
        <v>132.02165206148618</v>
      </c>
    </row>
    <row r="59" spans="2:18" x14ac:dyDescent="0.25">
      <c r="H59" s="10">
        <v>98</v>
      </c>
      <c r="I59" s="8">
        <f t="shared" si="2"/>
        <v>3940.7499559068019</v>
      </c>
      <c r="J59" s="8">
        <f t="shared" si="0"/>
        <v>34.65305542173833</v>
      </c>
      <c r="K59" s="8">
        <f t="shared" si="1"/>
        <v>32.770940590525711</v>
      </c>
      <c r="L59" s="8">
        <f>IF(J59&lt;$D$24,0,J59-$D$24)</f>
        <v>30.687655421738331</v>
      </c>
      <c r="M59" s="8">
        <f t="shared" si="3"/>
        <v>36.736340590525714</v>
      </c>
      <c r="N59" s="8">
        <f>0.000028416*$F$10*$D$14*(I59^2)</f>
        <v>15.303249402964227</v>
      </c>
      <c r="O59" s="8">
        <f t="shared" si="4"/>
        <v>21.433091187561487</v>
      </c>
      <c r="P59" s="8">
        <f>$D$19-O59</f>
        <v>-6.6750911875614864</v>
      </c>
      <c r="Q59" s="8">
        <f>(P59/$D$19)</f>
        <v>-0.45230323807843109</v>
      </c>
      <c r="R59" s="9">
        <f>$D$17-Q59*$D$17</f>
        <v>136.51650437937252</v>
      </c>
    </row>
    <row r="60" spans="2:18" x14ac:dyDescent="0.25">
      <c r="H60" s="10">
        <v>100</v>
      </c>
      <c r="I60" s="8">
        <f t="shared" si="2"/>
        <v>4021.1734243946958</v>
      </c>
      <c r="J60" s="8">
        <f t="shared" si="0"/>
        <v>36.081898606558028</v>
      </c>
      <c r="K60" s="8">
        <f t="shared" si="1"/>
        <v>34.122178873933471</v>
      </c>
      <c r="L60" s="8">
        <f>IF(J60&lt;$D$24,0,J60-$D$24)</f>
        <v>32.116498606558025</v>
      </c>
      <c r="M60" s="8">
        <f t="shared" si="3"/>
        <v>38.087578873933467</v>
      </c>
      <c r="N60" s="8">
        <f>0.000028416*$F$10*$D$14*(I60^2)</f>
        <v>15.934245525785325</v>
      </c>
      <c r="O60" s="8">
        <f t="shared" si="4"/>
        <v>22.153333348148141</v>
      </c>
      <c r="P60" s="8">
        <f>$D$19-O60</f>
        <v>-7.3953333481481405</v>
      </c>
      <c r="Q60" s="8">
        <f>(P60/$D$19)</f>
        <v>-0.50110674536848765</v>
      </c>
      <c r="R60" s="9">
        <f>$D$17-Q60*$D$17</f>
        <v>141.10403406463783</v>
      </c>
    </row>
    <row r="61" spans="2:18" x14ac:dyDescent="0.25">
      <c r="H61" s="10">
        <v>102</v>
      </c>
      <c r="I61" s="8">
        <f t="shared" si="2"/>
        <v>4101.5968928825896</v>
      </c>
      <c r="J61" s="8">
        <f t="shared" si="0"/>
        <v>37.539607310262966</v>
      </c>
      <c r="K61" s="8">
        <f t="shared" si="1"/>
        <v>35.500714900440386</v>
      </c>
      <c r="L61" s="8">
        <f>IF(J61&lt;$D$24,0,J61-$D$24)</f>
        <v>33.574207310262963</v>
      </c>
      <c r="M61" s="8">
        <f t="shared" si="3"/>
        <v>39.466114900440388</v>
      </c>
      <c r="N61" s="8">
        <f>0.000028416*$F$10*$D$14*(I61^2)</f>
        <v>16.577989045027049</v>
      </c>
      <c r="O61" s="8">
        <f t="shared" si="4"/>
        <v>22.888125855413339</v>
      </c>
      <c r="P61" s="8">
        <f>$D$19-O61</f>
        <v>-8.130125855413338</v>
      </c>
      <c r="Q61" s="8">
        <f>(P61/$D$19)</f>
        <v>-0.55089618209874902</v>
      </c>
      <c r="R61" s="9">
        <f>$D$17-Q61*$D$17</f>
        <v>145.78424111728242</v>
      </c>
    </row>
    <row r="62" spans="2:18" ht="15.75" thickBot="1" x14ac:dyDescent="0.3">
      <c r="H62" s="10">
        <v>104</v>
      </c>
      <c r="I62" s="14">
        <f t="shared" si="2"/>
        <v>4182.0203613704834</v>
      </c>
      <c r="J62" s="14">
        <f t="shared" si="0"/>
        <v>39.026181532853158</v>
      </c>
      <c r="K62" s="14">
        <f t="shared" si="1"/>
        <v>36.90654867004644</v>
      </c>
      <c r="L62" s="14">
        <f>IF(J62&lt;$D$24,0,J62-$D$24)</f>
        <v>35.060781532853156</v>
      </c>
      <c r="M62" s="14">
        <f t="shared" si="3"/>
        <v>40.871948670046436</v>
      </c>
      <c r="N62" s="14">
        <f>0.000028416*$F$10*$D$14*(I62^2)</f>
        <v>17.234479960689406</v>
      </c>
      <c r="O62" s="14">
        <f t="shared" si="4"/>
        <v>23.63746870935703</v>
      </c>
      <c r="P62" s="14">
        <f>$D$19-O62</f>
        <v>-8.8794687093570293</v>
      </c>
      <c r="Q62" s="14">
        <f>(P62/$D$19)</f>
        <v>-0.60167154826921188</v>
      </c>
      <c r="R62" s="15">
        <f>$D$17-Q62*$D$17</f>
        <v>150.55712553730592</v>
      </c>
    </row>
  </sheetData>
  <mergeCells count="1">
    <mergeCell ref="H9:R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comparison</vt:lpstr>
      <vt:lpstr>factory 64</vt:lpstr>
      <vt:lpstr>hemi</vt:lpstr>
      <vt:lpstr>test 1</vt:lpstr>
      <vt:lpstr>test 2</vt:lpstr>
      <vt:lpstr>rv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Sornborger</dc:creator>
  <cp:lastModifiedBy>Nathan Sornborger</cp:lastModifiedBy>
  <dcterms:created xsi:type="dcterms:W3CDTF">2025-07-14T16:54:13Z</dcterms:created>
  <dcterms:modified xsi:type="dcterms:W3CDTF">2025-07-29T12:55:11Z</dcterms:modified>
</cp:coreProperties>
</file>